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tabRatio="909" activeTab="1"/>
  </bookViews>
  <sheets>
    <sheet name="Overall (2)" sheetId="10" r:id="rId1"/>
    <sheet name="Overall" sheetId="1" r:id="rId2"/>
    <sheet name="Surface testing" sheetId="2" r:id="rId3"/>
    <sheet name="Yield strength" sheetId="3" r:id="rId4"/>
    <sheet name="UTS" sheetId="5" r:id="rId5"/>
    <sheet name="% elongation" sheetId="6" r:id="rId6"/>
    <sheet name="Surface roughness graphs" sheetId="4" r:id="rId7"/>
    <sheet name="Yield strength graphs" sheetId="7" r:id="rId8"/>
    <sheet name="UTS graphs" sheetId="8" r:id="rId9"/>
    <sheet name="Elongation graphs" sheetId="9" r:id="rId10"/>
  </sheets>
  <calcPr calcId="125725"/>
</workbook>
</file>

<file path=xl/calcChain.xml><?xml version="1.0" encoding="utf-8"?>
<calcChain xmlns="http://schemas.openxmlformats.org/spreadsheetml/2006/main">
  <c r="J16" i="2"/>
  <c r="J14"/>
  <c r="J12"/>
  <c r="J10"/>
  <c r="J8"/>
  <c r="J6"/>
  <c r="J4"/>
  <c r="J2"/>
  <c r="F15"/>
  <c r="F13"/>
  <c r="F11"/>
  <c r="F9"/>
  <c r="F7"/>
  <c r="F5"/>
  <c r="F3"/>
  <c r="D3" i="3"/>
  <c r="H3"/>
  <c r="H4"/>
  <c r="H5"/>
  <c r="H6"/>
  <c r="H7"/>
  <c r="H8"/>
  <c r="H9"/>
  <c r="H10"/>
  <c r="H11"/>
  <c r="H12"/>
  <c r="H13"/>
  <c r="H14"/>
  <c r="H15"/>
  <c r="H16"/>
  <c r="H17"/>
  <c r="E4"/>
  <c r="D4"/>
  <c r="D5"/>
  <c r="D6"/>
  <c r="D7"/>
  <c r="D8"/>
  <c r="D9"/>
  <c r="D10"/>
  <c r="D11"/>
  <c r="D12"/>
  <c r="D13"/>
  <c r="D14"/>
  <c r="D15"/>
  <c r="D16"/>
  <c r="D17"/>
  <c r="AD24" i="10"/>
  <c r="AC24"/>
  <c r="AB24"/>
  <c r="AC22"/>
  <c r="AD22"/>
  <c r="AB22"/>
  <c r="F34" i="6"/>
  <c r="F33"/>
  <c r="AD4" i="10"/>
  <c r="AB4"/>
  <c r="AE4"/>
  <c r="AE13"/>
  <c r="AB13"/>
  <c r="AC13"/>
  <c r="AD13"/>
  <c r="AC4"/>
  <c r="D34" i="5"/>
  <c r="C34"/>
  <c r="C5" i="7"/>
  <c r="A68" i="4"/>
  <c r="A69"/>
  <c r="A70"/>
  <c r="A71"/>
  <c r="A72"/>
  <c r="A73"/>
  <c r="A74"/>
  <c r="A75"/>
  <c r="A76"/>
  <c r="A77"/>
  <c r="A78"/>
  <c r="A79"/>
  <c r="A80"/>
  <c r="A81"/>
  <c r="A82"/>
  <c r="A47"/>
  <c r="A48"/>
  <c r="A49"/>
  <c r="A50"/>
  <c r="A51"/>
  <c r="A52"/>
  <c r="A53"/>
  <c r="A54"/>
  <c r="A55"/>
  <c r="A56"/>
  <c r="A57"/>
  <c r="A58"/>
  <c r="A59"/>
  <c r="A60"/>
  <c r="A61"/>
  <c r="A24"/>
  <c r="A25"/>
  <c r="A26"/>
  <c r="A27"/>
  <c r="A28"/>
  <c r="A29"/>
  <c r="A30"/>
  <c r="A31"/>
  <c r="A32"/>
  <c r="A33"/>
  <c r="A34"/>
  <c r="A35"/>
  <c r="A36"/>
  <c r="A37"/>
  <c r="A38"/>
  <c r="A4"/>
  <c r="A5"/>
  <c r="A6"/>
  <c r="A7"/>
  <c r="A8"/>
  <c r="A9"/>
  <c r="A10"/>
  <c r="A11"/>
  <c r="A12"/>
  <c r="A13"/>
  <c r="A14"/>
  <c r="A15"/>
  <c r="A16"/>
  <c r="A17"/>
  <c r="A18"/>
  <c r="A67"/>
  <c r="A46"/>
  <c r="A23"/>
  <c r="A3"/>
  <c r="E34" i="2"/>
  <c r="E33"/>
  <c r="B27" i="9"/>
  <c r="B70"/>
  <c r="B71"/>
  <c r="B72"/>
  <c r="B73"/>
  <c r="B74"/>
  <c r="B75"/>
  <c r="B76"/>
  <c r="B77"/>
  <c r="B78"/>
  <c r="B79"/>
  <c r="B80"/>
  <c r="B81"/>
  <c r="B82"/>
  <c r="B83"/>
  <c r="B84"/>
  <c r="B69"/>
  <c r="B49"/>
  <c r="B50"/>
  <c r="B51"/>
  <c r="B52"/>
  <c r="B53"/>
  <c r="B54"/>
  <c r="B55"/>
  <c r="B56"/>
  <c r="B57"/>
  <c r="B58"/>
  <c r="B59"/>
  <c r="B60"/>
  <c r="B61"/>
  <c r="B62"/>
  <c r="B63"/>
  <c r="B48"/>
  <c r="B28"/>
  <c r="B29"/>
  <c r="B30"/>
  <c r="B31"/>
  <c r="B32"/>
  <c r="B33"/>
  <c r="B34"/>
  <c r="B35"/>
  <c r="B36"/>
  <c r="B37"/>
  <c r="B38"/>
  <c r="B39"/>
  <c r="B40"/>
  <c r="B41"/>
  <c r="B42"/>
  <c r="F84"/>
  <c r="F83"/>
  <c r="F82"/>
  <c r="C82"/>
  <c r="F81"/>
  <c r="F80"/>
  <c r="F79"/>
  <c r="F78"/>
  <c r="C78"/>
  <c r="F77"/>
  <c r="F76"/>
  <c r="F75"/>
  <c r="F74"/>
  <c r="C74"/>
  <c r="F73"/>
  <c r="F72"/>
  <c r="F71"/>
  <c r="F70"/>
  <c r="C70"/>
  <c r="F69"/>
  <c r="F63"/>
  <c r="F62"/>
  <c r="F61"/>
  <c r="C61"/>
  <c r="F60"/>
  <c r="F59"/>
  <c r="F58"/>
  <c r="F57"/>
  <c r="C57"/>
  <c r="F56"/>
  <c r="F55"/>
  <c r="F54"/>
  <c r="F53"/>
  <c r="C53"/>
  <c r="F52"/>
  <c r="F51"/>
  <c r="F50"/>
  <c r="F49"/>
  <c r="C49"/>
  <c r="F48"/>
  <c r="F42"/>
  <c r="F41"/>
  <c r="F40"/>
  <c r="C40"/>
  <c r="F39"/>
  <c r="F38"/>
  <c r="F37"/>
  <c r="F36"/>
  <c r="C36"/>
  <c r="F35"/>
  <c r="F34"/>
  <c r="F33"/>
  <c r="F32"/>
  <c r="C32"/>
  <c r="F31"/>
  <c r="F30"/>
  <c r="F29"/>
  <c r="F28"/>
  <c r="C28"/>
  <c r="F27"/>
  <c r="B6"/>
  <c r="B7"/>
  <c r="B8"/>
  <c r="B9"/>
  <c r="B10"/>
  <c r="B11"/>
  <c r="B12"/>
  <c r="B13"/>
  <c r="B14"/>
  <c r="B15"/>
  <c r="B16"/>
  <c r="B17"/>
  <c r="B18"/>
  <c r="B19"/>
  <c r="B20"/>
  <c r="B5"/>
  <c r="J16" i="6"/>
  <c r="J14"/>
  <c r="J12"/>
  <c r="J10"/>
  <c r="J8"/>
  <c r="J6"/>
  <c r="J4"/>
  <c r="J2"/>
  <c r="H15"/>
  <c r="H13"/>
  <c r="H11"/>
  <c r="H9"/>
  <c r="H7"/>
  <c r="H5"/>
  <c r="H3"/>
  <c r="R3"/>
  <c r="R2"/>
  <c r="R31"/>
  <c r="F20" i="9"/>
  <c r="F19"/>
  <c r="F18"/>
  <c r="C18"/>
  <c r="F17"/>
  <c r="F16"/>
  <c r="F15"/>
  <c r="F14"/>
  <c r="C14"/>
  <c r="F13"/>
  <c r="F12"/>
  <c r="F11"/>
  <c r="F10"/>
  <c r="C10"/>
  <c r="F9"/>
  <c r="F8"/>
  <c r="F7"/>
  <c r="F6"/>
  <c r="C6"/>
  <c r="F5"/>
  <c r="B69" i="7"/>
  <c r="B70"/>
  <c r="B71"/>
  <c r="B72"/>
  <c r="B73"/>
  <c r="B74"/>
  <c r="B75"/>
  <c r="B76"/>
  <c r="B77"/>
  <c r="B78"/>
  <c r="B79"/>
  <c r="B80"/>
  <c r="B81"/>
  <c r="B82"/>
  <c r="B83"/>
  <c r="B68"/>
  <c r="B48"/>
  <c r="B49"/>
  <c r="B50"/>
  <c r="B51"/>
  <c r="B52"/>
  <c r="B53"/>
  <c r="B54"/>
  <c r="B55"/>
  <c r="B56"/>
  <c r="B57"/>
  <c r="B58"/>
  <c r="B59"/>
  <c r="B60"/>
  <c r="B61"/>
  <c r="B62"/>
  <c r="B47"/>
  <c r="B25"/>
  <c r="B26"/>
  <c r="B27"/>
  <c r="B28"/>
  <c r="B29"/>
  <c r="B30"/>
  <c r="B31"/>
  <c r="B32"/>
  <c r="B33"/>
  <c r="B34"/>
  <c r="B35"/>
  <c r="B36"/>
  <c r="B37"/>
  <c r="B38"/>
  <c r="B39"/>
  <c r="B24"/>
  <c r="B5"/>
  <c r="B6"/>
  <c r="B7"/>
  <c r="B8"/>
  <c r="B9"/>
  <c r="B10"/>
  <c r="B11"/>
  <c r="B12"/>
  <c r="B13"/>
  <c r="B14"/>
  <c r="B15"/>
  <c r="B16"/>
  <c r="B17"/>
  <c r="B18"/>
  <c r="B19"/>
  <c r="B4"/>
  <c r="B69" i="8"/>
  <c r="B70"/>
  <c r="B71"/>
  <c r="B72"/>
  <c r="B73"/>
  <c r="B74"/>
  <c r="B75"/>
  <c r="B76"/>
  <c r="B77"/>
  <c r="B78"/>
  <c r="B79"/>
  <c r="B80"/>
  <c r="B81"/>
  <c r="B82"/>
  <c r="B83"/>
  <c r="B68"/>
  <c r="B48"/>
  <c r="B49"/>
  <c r="B50"/>
  <c r="B51"/>
  <c r="B52"/>
  <c r="B53"/>
  <c r="B54"/>
  <c r="B55"/>
  <c r="B56"/>
  <c r="B57"/>
  <c r="B58"/>
  <c r="B59"/>
  <c r="B60"/>
  <c r="B61"/>
  <c r="B62"/>
  <c r="B47"/>
  <c r="B25"/>
  <c r="B26"/>
  <c r="B27"/>
  <c r="B28"/>
  <c r="B29"/>
  <c r="B30"/>
  <c r="B31"/>
  <c r="B32"/>
  <c r="B33"/>
  <c r="B34"/>
  <c r="B35"/>
  <c r="B36"/>
  <c r="B37"/>
  <c r="B38"/>
  <c r="B39"/>
  <c r="B24"/>
  <c r="B4"/>
  <c r="B5"/>
  <c r="B6"/>
  <c r="B7"/>
  <c r="B8"/>
  <c r="B9"/>
  <c r="B10"/>
  <c r="B11"/>
  <c r="B12"/>
  <c r="B13"/>
  <c r="B14"/>
  <c r="B15"/>
  <c r="B16"/>
  <c r="B17"/>
  <c r="B18"/>
  <c r="B19"/>
  <c r="R6"/>
  <c r="R3"/>
  <c r="R4"/>
  <c r="R5"/>
  <c r="R7"/>
  <c r="R8"/>
  <c r="R9"/>
  <c r="R10"/>
  <c r="R11"/>
  <c r="R12"/>
  <c r="R13"/>
  <c r="R14"/>
  <c r="R15"/>
  <c r="R16"/>
  <c r="R17"/>
  <c r="F83"/>
  <c r="F82"/>
  <c r="F81"/>
  <c r="C81"/>
  <c r="F80"/>
  <c r="F79"/>
  <c r="F78"/>
  <c r="F77"/>
  <c r="C77"/>
  <c r="F76"/>
  <c r="F75"/>
  <c r="F74"/>
  <c r="F73"/>
  <c r="C73"/>
  <c r="F72"/>
  <c r="F71"/>
  <c r="F70"/>
  <c r="F69"/>
  <c r="C69"/>
  <c r="F68"/>
  <c r="F62"/>
  <c r="F61"/>
  <c r="F60"/>
  <c r="C60"/>
  <c r="F59"/>
  <c r="F58"/>
  <c r="F57"/>
  <c r="F56"/>
  <c r="C56"/>
  <c r="F55"/>
  <c r="F54"/>
  <c r="F53"/>
  <c r="F52"/>
  <c r="C52"/>
  <c r="F51"/>
  <c r="F50"/>
  <c r="F49"/>
  <c r="F48"/>
  <c r="C48"/>
  <c r="F47"/>
  <c r="F39"/>
  <c r="F38"/>
  <c r="F37"/>
  <c r="C37"/>
  <c r="F36"/>
  <c r="F35"/>
  <c r="F34"/>
  <c r="F33"/>
  <c r="C33"/>
  <c r="F32"/>
  <c r="F31"/>
  <c r="F30"/>
  <c r="F29"/>
  <c r="C29"/>
  <c r="F28"/>
  <c r="F27"/>
  <c r="F26"/>
  <c r="F25"/>
  <c r="C25"/>
  <c r="F24"/>
  <c r="F19"/>
  <c r="F18"/>
  <c r="F17"/>
  <c r="C17"/>
  <c r="F16"/>
  <c r="F15"/>
  <c r="F14"/>
  <c r="F13"/>
  <c r="C13"/>
  <c r="F12"/>
  <c r="F11"/>
  <c r="F10"/>
  <c r="F9"/>
  <c r="C9"/>
  <c r="F8"/>
  <c r="F7"/>
  <c r="F6"/>
  <c r="F5"/>
  <c r="C5"/>
  <c r="F4"/>
  <c r="F83" i="7"/>
  <c r="F82"/>
  <c r="F81"/>
  <c r="C81"/>
  <c r="F80"/>
  <c r="F79"/>
  <c r="F78"/>
  <c r="F77"/>
  <c r="C77"/>
  <c r="F76"/>
  <c r="F75"/>
  <c r="F74"/>
  <c r="F73"/>
  <c r="C73"/>
  <c r="F72"/>
  <c r="F71"/>
  <c r="F70"/>
  <c r="F69"/>
  <c r="C69"/>
  <c r="F68"/>
  <c r="F62"/>
  <c r="F61"/>
  <c r="F60"/>
  <c r="C60"/>
  <c r="F59"/>
  <c r="F58"/>
  <c r="F57"/>
  <c r="F56"/>
  <c r="C56"/>
  <c r="F55"/>
  <c r="F54"/>
  <c r="F53"/>
  <c r="F52"/>
  <c r="C52"/>
  <c r="F51"/>
  <c r="F50"/>
  <c r="F49"/>
  <c r="F48"/>
  <c r="C48"/>
  <c r="F47"/>
  <c r="F39"/>
  <c r="F38"/>
  <c r="F37"/>
  <c r="C37"/>
  <c r="F36"/>
  <c r="F35"/>
  <c r="F34"/>
  <c r="F33"/>
  <c r="C33"/>
  <c r="F32"/>
  <c r="F31"/>
  <c r="F30"/>
  <c r="F29"/>
  <c r="C29"/>
  <c r="F28"/>
  <c r="F27"/>
  <c r="F26"/>
  <c r="F25"/>
  <c r="C25"/>
  <c r="F24"/>
  <c r="F19"/>
  <c r="F18"/>
  <c r="F17"/>
  <c r="C17"/>
  <c r="F16"/>
  <c r="F15"/>
  <c r="F14"/>
  <c r="F13"/>
  <c r="C13"/>
  <c r="F12"/>
  <c r="F11"/>
  <c r="F10"/>
  <c r="F9"/>
  <c r="C9"/>
  <c r="F8"/>
  <c r="F7"/>
  <c r="F6"/>
  <c r="F5"/>
  <c r="F4"/>
  <c r="B80" i="4"/>
  <c r="B76"/>
  <c r="B72"/>
  <c r="B68"/>
  <c r="B59"/>
  <c r="B55"/>
  <c r="B51"/>
  <c r="B47"/>
  <c r="B36"/>
  <c r="B32"/>
  <c r="B28"/>
  <c r="B24"/>
  <c r="E18"/>
  <c r="E17"/>
  <c r="E16"/>
  <c r="B16"/>
  <c r="E15"/>
  <c r="E14"/>
  <c r="E13"/>
  <c r="E12"/>
  <c r="B12"/>
  <c r="E11"/>
  <c r="E10"/>
  <c r="E9"/>
  <c r="E8"/>
  <c r="B8"/>
  <c r="E7"/>
  <c r="E4"/>
  <c r="E5"/>
  <c r="E6"/>
  <c r="E3"/>
  <c r="B4"/>
  <c r="W4" i="6"/>
  <c r="W5"/>
  <c r="W6"/>
  <c r="W7"/>
  <c r="W8"/>
  <c r="W9"/>
  <c r="W10"/>
  <c r="W11"/>
  <c r="W12"/>
  <c r="W13"/>
  <c r="W14"/>
  <c r="W15"/>
  <c r="W16"/>
  <c r="W17"/>
  <c r="W3"/>
  <c r="R30"/>
  <c r="S31" s="1"/>
  <c r="R29"/>
  <c r="R28"/>
  <c r="S29" s="1"/>
  <c r="R27"/>
  <c r="R26"/>
  <c r="S27" s="1"/>
  <c r="R25"/>
  <c r="R24"/>
  <c r="S25" s="1"/>
  <c r="R23"/>
  <c r="R22"/>
  <c r="S23" s="1"/>
  <c r="R21"/>
  <c r="R20"/>
  <c r="S21" s="1"/>
  <c r="R19"/>
  <c r="R18"/>
  <c r="S19" s="1"/>
  <c r="R17"/>
  <c r="R16"/>
  <c r="R15"/>
  <c r="R14"/>
  <c r="S15" s="1"/>
  <c r="R13"/>
  <c r="R12"/>
  <c r="S13" s="1"/>
  <c r="R11"/>
  <c r="R10"/>
  <c r="S11" s="1"/>
  <c r="R9"/>
  <c r="R8"/>
  <c r="S9" s="1"/>
  <c r="R7"/>
  <c r="R6"/>
  <c r="S7" s="1"/>
  <c r="R5"/>
  <c r="R4"/>
  <c r="S5" s="1"/>
  <c r="S3"/>
  <c r="H17" i="5"/>
  <c r="H16"/>
  <c r="I17" s="1"/>
  <c r="H15"/>
  <c r="H14"/>
  <c r="I15" s="1"/>
  <c r="H13"/>
  <c r="H12"/>
  <c r="I13" s="1"/>
  <c r="H11"/>
  <c r="H10"/>
  <c r="I11" s="1"/>
  <c r="H9"/>
  <c r="H8"/>
  <c r="I9" s="1"/>
  <c r="H7"/>
  <c r="H6"/>
  <c r="I7" s="1"/>
  <c r="H5"/>
  <c r="H4"/>
  <c r="I5" s="1"/>
  <c r="H3"/>
  <c r="D17"/>
  <c r="D16"/>
  <c r="D15"/>
  <c r="D14"/>
  <c r="D13"/>
  <c r="D12"/>
  <c r="D11"/>
  <c r="D10"/>
  <c r="D9"/>
  <c r="D8"/>
  <c r="D7"/>
  <c r="D6"/>
  <c r="D5"/>
  <c r="D4"/>
  <c r="D3"/>
  <c r="I17" i="3"/>
  <c r="I13"/>
  <c r="I11"/>
  <c r="I7"/>
  <c r="I5"/>
  <c r="I3"/>
  <c r="E16"/>
  <c r="E14"/>
  <c r="E12"/>
  <c r="E10"/>
  <c r="E6"/>
  <c r="E4" i="5" l="1"/>
  <c r="E6"/>
  <c r="E8"/>
  <c r="E10"/>
  <c r="E14"/>
  <c r="E16"/>
  <c r="S17" i="6"/>
  <c r="I15" i="3"/>
  <c r="I9"/>
  <c r="I3" i="5"/>
  <c r="E12"/>
  <c r="E8" i="3"/>
</calcChain>
</file>

<file path=xl/sharedStrings.xml><?xml version="1.0" encoding="utf-8"?>
<sst xmlns="http://schemas.openxmlformats.org/spreadsheetml/2006/main" count="808" uniqueCount="107">
  <si>
    <t>Cnetrifgual casting results</t>
  </si>
  <si>
    <t>Experimental design</t>
  </si>
  <si>
    <t>1:1</t>
  </si>
  <si>
    <t>0.8:1</t>
  </si>
  <si>
    <t>1.2:1</t>
  </si>
  <si>
    <t>Cavity angle</t>
  </si>
  <si>
    <t>Runner cavity ratio</t>
  </si>
  <si>
    <t>Yield strength</t>
  </si>
  <si>
    <t>UTS</t>
  </si>
  <si>
    <t>1A</t>
  </si>
  <si>
    <t>2A</t>
  </si>
  <si>
    <t>3A</t>
  </si>
  <si>
    <t>1B</t>
  </si>
  <si>
    <t>2B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</si>
  <si>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</si>
  <si>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</si>
  <si>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</si>
  <si>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</si>
  <si>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</si>
  <si>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</si>
  <si>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</si>
  <si>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</si>
  <si>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</si>
  <si>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</si>
  <si>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</si>
  <si>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</si>
  <si>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</si>
  <si>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</si>
  <si>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</si>
  <si>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</si>
  <si>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</si>
  <si>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</si>
  <si>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</si>
  <si>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</si>
  <si>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</si>
  <si>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</si>
  <si>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</si>
  <si>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</si>
  <si>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</si>
  <si>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Reading 1</t>
  </si>
  <si>
    <t>Reading 2</t>
  </si>
  <si>
    <t>Average</t>
  </si>
  <si>
    <t>Mpa</t>
  </si>
  <si>
    <t>Speed</t>
  </si>
  <si>
    <t>(RPM)</t>
  </si>
  <si>
    <t>Surface roughness, Ra</t>
  </si>
  <si>
    <t>(μm)</t>
  </si>
  <si>
    <t>(Mpa)</t>
  </si>
  <si>
    <t>elongation</t>
  </si>
  <si>
    <t xml:space="preserve">% </t>
  </si>
  <si>
    <r>
      <t>(</t>
    </r>
    <r>
      <rPr>
        <b/>
        <sz val="11"/>
        <color theme="1"/>
        <rFont val="Calibri"/>
        <family val="2"/>
      </rPr>
      <t>°)</t>
    </r>
  </si>
  <si>
    <t>X1</t>
  </si>
  <si>
    <t>X2</t>
  </si>
  <si>
    <t>X3</t>
  </si>
  <si>
    <t>Speed (RPM)</t>
  </si>
  <si>
    <r>
      <t>Cavity angle (</t>
    </r>
    <r>
      <rPr>
        <sz val="11"/>
        <color theme="1"/>
        <rFont val="Calibri"/>
        <family val="2"/>
      </rPr>
      <t xml:space="preserve">°) </t>
    </r>
  </si>
  <si>
    <t>Runner/Cavity ratio</t>
  </si>
  <si>
    <r>
      <t>Surface roughness, Ra (</t>
    </r>
    <r>
      <rPr>
        <sz val="11"/>
        <color theme="1"/>
        <rFont val="Calibri"/>
        <family val="2"/>
      </rPr>
      <t>μm)</t>
    </r>
  </si>
  <si>
    <t>0.9:1</t>
  </si>
  <si>
    <t>1.0:1</t>
  </si>
  <si>
    <t>1.1:1</t>
  </si>
  <si>
    <t>Term</t>
  </si>
  <si>
    <t>Coef</t>
  </si>
  <si>
    <t>SE Coef</t>
  </si>
  <si>
    <t>T</t>
  </si>
  <si>
    <t>P</t>
  </si>
  <si>
    <t>Constant</t>
  </si>
  <si>
    <t>Angle (degrees)</t>
  </si>
  <si>
    <t>Runner dia (mm)</t>
  </si>
  <si>
    <t>Speed (RPM)*Speed (RPM)</t>
  </si>
  <si>
    <t>Angle (degrees)*Angle (degrees)</t>
  </si>
  <si>
    <t>Runner dia (mm)*Runner dia (mm)</t>
  </si>
  <si>
    <t>Speed (RPM)*Angle (degrees)</t>
  </si>
  <si>
    <t>Speed (RPM)*Runner dia (mm)</t>
  </si>
  <si>
    <t>Angle (degrees)*Runner dia (mm)</t>
  </si>
  <si>
    <t>Source</t>
  </si>
  <si>
    <t>DF</t>
  </si>
  <si>
    <t>Seq SS</t>
  </si>
  <si>
    <t>Adj SS</t>
  </si>
  <si>
    <t>Adj MS</t>
  </si>
  <si>
    <t>F</t>
  </si>
  <si>
    <t>Regression</t>
  </si>
  <si>
    <t>Linear</t>
  </si>
  <si>
    <t>Square</t>
  </si>
  <si>
    <t>Interaction</t>
  </si>
  <si>
    <t>Residual Error</t>
  </si>
  <si>
    <t>Lack-of-Fit</t>
  </si>
  <si>
    <t>Pure Error</t>
  </si>
  <si>
    <t>Total</t>
  </si>
  <si>
    <t>UTS (MPa)</t>
  </si>
  <si>
    <t>Angle</t>
  </si>
  <si>
    <t>Runner diameter</t>
  </si>
  <si>
    <t>Speed x Angle</t>
  </si>
  <si>
    <t>Speed x Runner diameter</t>
  </si>
  <si>
    <t>Angle x Runner diameter</t>
  </si>
  <si>
    <t>Speed 2</t>
  </si>
  <si>
    <t>Angle2</t>
  </si>
  <si>
    <t>Runner diameter 2</t>
  </si>
  <si>
    <t>Elong (%)</t>
  </si>
  <si>
    <t>150 RPM</t>
  </si>
  <si>
    <t>300RPM</t>
  </si>
  <si>
    <t>450RPM</t>
  </si>
  <si>
    <t>Surface roughness</t>
  </si>
  <si>
    <t>% elongation</t>
  </si>
  <si>
    <t>Min</t>
  </si>
  <si>
    <t>Max</t>
  </si>
  <si>
    <t>T-test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</si>
</sst>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/>
    <xf numFmtId="2" fontId="20" fillId="0" borderId="0" xfId="0" applyNumberFormat="1" applyFont="1" applyFill="1" applyAlignment="1">
      <alignment horizontal="center"/>
    </xf>
    <xf numFmtId="2" fontId="20" fillId="0" borderId="0" xfId="0" applyNumberFormat="1" applyFont="1" applyAlignment="1">
      <alignment horizontal="center"/>
    </xf>
    <xf numFmtId="2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0" xfId="0" applyNumberFormat="1"/>
    <xf numFmtId="2" fontId="0" fillId="0" borderId="0" xfId="0" applyNumberFormat="1"/>
    <xf numFmtId="0" fontId="0" fillId="0" borderId="0" xfId="0"/>
    <xf numFmtId="2" fontId="2" fillId="3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'Overall (2)'!$W$23:$Y$23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'Overall (2)'!$W$24:$Y$24</c:f>
              <c:numCache>
                <c:formatCode>0.00</c:formatCode>
                <c:ptCount val="3"/>
                <c:pt idx="0">
                  <c:v>13.39</c:v>
                </c:pt>
                <c:pt idx="1">
                  <c:v>13.22</c:v>
                </c:pt>
                <c:pt idx="2">
                  <c:v>15.79</c:v>
                </c:pt>
              </c:numCache>
            </c:numRef>
          </c:val>
        </c:ser>
        <c:axId val="102453248"/>
        <c:axId val="102454784"/>
      </c:barChart>
      <c:catAx>
        <c:axId val="102453248"/>
        <c:scaling>
          <c:orientation val="minMax"/>
        </c:scaling>
        <c:axPos val="b"/>
        <c:tickLblPos val="nextTo"/>
        <c:crossAx val="102454784"/>
        <c:crosses val="autoZero"/>
        <c:auto val="1"/>
        <c:lblAlgn val="ctr"/>
        <c:lblOffset val="100"/>
      </c:catAx>
      <c:valAx>
        <c:axId val="102454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roughness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</c:title>
        <c:numFmt formatCode="0.00" sourceLinked="1"/>
        <c:tickLblPos val="nextTo"/>
        <c:crossAx val="1024532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'Surface roughness graphs'!$B$15:$B$18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graphs'!$A$35:$A$38</c:f>
              <c:numCache>
                <c:formatCode>General</c:formatCode>
                <c:ptCount val="4"/>
                <c:pt idx="0">
                  <c:v>13.854758000000006</c:v>
                </c:pt>
                <c:pt idx="1">
                  <c:v>13.925600000000003</c:v>
                </c:pt>
                <c:pt idx="2">
                  <c:v>15.309202000000001</c:v>
                </c:pt>
                <c:pt idx="3">
                  <c:v>18.005564000000003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'Surface roughness graphs'!$B$3:$B$6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graphs'!$A$46:$A$49</c:f>
              <c:numCache>
                <c:formatCode>General</c:formatCode>
                <c:ptCount val="4"/>
                <c:pt idx="0">
                  <c:v>14.797778250000002</c:v>
                </c:pt>
                <c:pt idx="1">
                  <c:v>13.91678375</c:v>
                </c:pt>
                <c:pt idx="2">
                  <c:v>14.348549250000003</c:v>
                </c:pt>
                <c:pt idx="3">
                  <c:v>16.09307475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'Surface roughness graphs'!$B$7:$B$10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graphs'!$A$50:$A$53</c:f>
              <c:numCache>
                <c:formatCode>General</c:formatCode>
                <c:ptCount val="4"/>
                <c:pt idx="0">
                  <c:v>12.2839095</c:v>
                </c:pt>
                <c:pt idx="1">
                  <c:v>11.735820500000003</c:v>
                </c:pt>
                <c:pt idx="2">
                  <c:v>12.500491500000001</c:v>
                </c:pt>
                <c:pt idx="3">
                  <c:v>14.577922500000003</c:v>
                </c:pt>
              </c:numCache>
            </c:numRef>
          </c:yVal>
        </c:ser>
        <c:axId val="103477248"/>
        <c:axId val="103479168"/>
      </c:scatterChart>
      <c:valAx>
        <c:axId val="103477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479168"/>
        <c:crosses val="autoZero"/>
        <c:crossBetween val="midCat"/>
      </c:valAx>
      <c:valAx>
        <c:axId val="103479168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roughness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</c:title>
        <c:numFmt formatCode="General" sourceLinked="1"/>
        <c:tickLblPos val="nextTo"/>
        <c:crossAx val="10347724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'Surface roughness graphs'!$B$15:$B$18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graphs'!$A$35:$A$38</c:f>
              <c:numCache>
                <c:formatCode>General</c:formatCode>
                <c:ptCount val="4"/>
                <c:pt idx="0">
                  <c:v>13.854758000000006</c:v>
                </c:pt>
                <c:pt idx="1">
                  <c:v>13.925600000000003</c:v>
                </c:pt>
                <c:pt idx="2">
                  <c:v>15.309202000000001</c:v>
                </c:pt>
                <c:pt idx="3">
                  <c:v>18.005564000000003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'Surface roughness graphs'!$B$3:$B$6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graphs'!$A$46:$A$49</c:f>
              <c:numCache>
                <c:formatCode>General</c:formatCode>
                <c:ptCount val="4"/>
                <c:pt idx="0">
                  <c:v>14.797778250000002</c:v>
                </c:pt>
                <c:pt idx="1">
                  <c:v>13.91678375</c:v>
                </c:pt>
                <c:pt idx="2">
                  <c:v>14.348549250000003</c:v>
                </c:pt>
                <c:pt idx="3">
                  <c:v>16.09307475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'Surface roughness graphs'!$B$7:$B$10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graphs'!$A$50:$A$53</c:f>
              <c:numCache>
                <c:formatCode>General</c:formatCode>
                <c:ptCount val="4"/>
                <c:pt idx="0">
                  <c:v>12.2839095</c:v>
                </c:pt>
                <c:pt idx="1">
                  <c:v>11.735820500000003</c:v>
                </c:pt>
                <c:pt idx="2">
                  <c:v>12.500491500000001</c:v>
                </c:pt>
                <c:pt idx="3">
                  <c:v>14.577922500000003</c:v>
                </c:pt>
              </c:numCache>
            </c:numRef>
          </c:yVal>
        </c:ser>
        <c:axId val="103377920"/>
        <c:axId val="103388288"/>
      </c:scatterChart>
      <c:valAx>
        <c:axId val="10337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388288"/>
        <c:crosses val="autoZero"/>
        <c:crossBetween val="midCat"/>
      </c:valAx>
      <c:valAx>
        <c:axId val="103388288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roughness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</c:title>
        <c:numFmt formatCode="General" sourceLinked="1"/>
        <c:tickLblPos val="nextTo"/>
        <c:crossAx val="10337792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'Yield strength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graphs'!$B$16:$B$19</c:f>
              <c:numCache>
                <c:formatCode>General</c:formatCode>
                <c:ptCount val="4"/>
                <c:pt idx="0">
                  <c:v>78.353850135000002</c:v>
                </c:pt>
                <c:pt idx="1">
                  <c:v>82.635449135000016</c:v>
                </c:pt>
                <c:pt idx="2">
                  <c:v>86.950381534999991</c:v>
                </c:pt>
                <c:pt idx="3">
                  <c:v>91.298647334999984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graphs'!$B$4:$B$7</c:f>
              <c:numCache>
                <c:formatCode>General</c:formatCode>
                <c:ptCount val="4"/>
                <c:pt idx="0">
                  <c:v>76.444841190000005</c:v>
                </c:pt>
                <c:pt idx="1">
                  <c:v>79.558019239999993</c:v>
                </c:pt>
                <c:pt idx="2">
                  <c:v>82.704530689999984</c:v>
                </c:pt>
                <c:pt idx="3">
                  <c:v>85.884375539999994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graphs'!$B$8:$B$11</c:f>
              <c:numCache>
                <c:formatCode>General</c:formatCode>
                <c:ptCount val="4"/>
                <c:pt idx="0">
                  <c:v>81.079013504999992</c:v>
                </c:pt>
                <c:pt idx="1">
                  <c:v>84.581665205000007</c:v>
                </c:pt>
                <c:pt idx="2">
                  <c:v>88.117650304999941</c:v>
                </c:pt>
                <c:pt idx="3">
                  <c:v>91.686968804999964</c:v>
                </c:pt>
              </c:numCache>
            </c:numRef>
          </c:yVal>
        </c:ser>
        <c:axId val="103484032"/>
        <c:axId val="103494400"/>
      </c:scatterChart>
      <c:valAx>
        <c:axId val="103484032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494400"/>
        <c:crosses val="autoZero"/>
        <c:crossBetween val="midCat"/>
        <c:majorUnit val="50"/>
      </c:valAx>
      <c:valAx>
        <c:axId val="103494400"/>
        <c:scaling>
          <c:orientation val="minMax"/>
          <c:max val="95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strength (MPa)</a:t>
                </a:r>
              </a:p>
            </c:rich>
          </c:tx>
        </c:title>
        <c:numFmt formatCode="General" sourceLinked="1"/>
        <c:tickLblPos val="nextTo"/>
        <c:crossAx val="10348403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'Yield strength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graphs'!$B$36:$B$39</c:f>
              <c:numCache>
                <c:formatCode>General</c:formatCode>
                <c:ptCount val="4"/>
                <c:pt idx="0">
                  <c:v>83.724281174999973</c:v>
                </c:pt>
                <c:pt idx="1">
                  <c:v>86.139214574999997</c:v>
                </c:pt>
                <c:pt idx="2">
                  <c:v>88.58748137500001</c:v>
                </c:pt>
                <c:pt idx="3">
                  <c:v>91.069081574999984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graphs'!$B$24:$B$27</c:f>
              <c:numCache>
                <c:formatCode>General</c:formatCode>
                <c:ptCount val="4"/>
                <c:pt idx="0">
                  <c:v>81.073165349999982</c:v>
                </c:pt>
                <c:pt idx="1">
                  <c:v>82.319677800000008</c:v>
                </c:pt>
                <c:pt idx="2">
                  <c:v>83.599523649999981</c:v>
                </c:pt>
                <c:pt idx="3">
                  <c:v>84.912702899999999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graphs'!$B$28:$B$31</c:f>
              <c:numCache>
                <c:formatCode>General</c:formatCode>
                <c:ptCount val="4"/>
                <c:pt idx="0">
                  <c:v>85.954706624999972</c:v>
                </c:pt>
                <c:pt idx="1">
                  <c:v>87.590692724999997</c:v>
                </c:pt>
                <c:pt idx="2">
                  <c:v>89.260012224999969</c:v>
                </c:pt>
                <c:pt idx="3">
                  <c:v>90.962665124999972</c:v>
                </c:pt>
              </c:numCache>
            </c:numRef>
          </c:yVal>
        </c:ser>
        <c:axId val="103520128"/>
        <c:axId val="103538688"/>
      </c:scatterChart>
      <c:valAx>
        <c:axId val="103520128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538688"/>
        <c:crosses val="autoZero"/>
        <c:crossBetween val="midCat"/>
        <c:majorUnit val="50"/>
      </c:valAx>
      <c:valAx>
        <c:axId val="103538688"/>
        <c:scaling>
          <c:orientation val="minMax"/>
          <c:max val="95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strength (MPa)</a:t>
                </a:r>
              </a:p>
            </c:rich>
          </c:tx>
        </c:title>
        <c:numFmt formatCode="General" sourceLinked="1"/>
        <c:tickLblPos val="nextTo"/>
        <c:crossAx val="1035201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'Yield strength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graphs'!$B$59:$B$62</c:f>
              <c:numCache>
                <c:formatCode>General</c:formatCode>
                <c:ptCount val="4"/>
                <c:pt idx="0">
                  <c:v>85.406373494999983</c:v>
                </c:pt>
                <c:pt idx="1">
                  <c:v>86.887974095000004</c:v>
                </c:pt>
                <c:pt idx="2">
                  <c:v>88.402908095000015</c:v>
                </c:pt>
                <c:pt idx="3">
                  <c:v>89.951175494999987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graphs'!$B$47:$B$50</c:f>
              <c:numCache>
                <c:formatCode>General</c:formatCode>
                <c:ptCount val="4"/>
                <c:pt idx="0">
                  <c:v>82.38420422999998</c:v>
                </c:pt>
                <c:pt idx="1">
                  <c:v>82.697383880000004</c:v>
                </c:pt>
                <c:pt idx="2">
                  <c:v>83.043896929999974</c:v>
                </c:pt>
                <c:pt idx="3">
                  <c:v>83.423743379999991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graphs'!$B$51:$B$54</c:f>
              <c:numCache>
                <c:formatCode>General</c:formatCode>
                <c:ptCount val="4"/>
                <c:pt idx="0">
                  <c:v>87.389429984999978</c:v>
                </c:pt>
                <c:pt idx="1">
                  <c:v>88.092083285000001</c:v>
                </c:pt>
                <c:pt idx="2">
                  <c:v>88.828069984999971</c:v>
                </c:pt>
                <c:pt idx="3">
                  <c:v>89.597390084999972</c:v>
                </c:pt>
              </c:numCache>
            </c:numRef>
          </c:yVal>
        </c:ser>
        <c:axId val="103691392"/>
        <c:axId val="103693312"/>
      </c:scatterChart>
      <c:valAx>
        <c:axId val="103691392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693312"/>
        <c:crosses val="autoZero"/>
        <c:crossBetween val="midCat"/>
        <c:majorUnit val="50"/>
      </c:valAx>
      <c:valAx>
        <c:axId val="103693312"/>
        <c:scaling>
          <c:orientation val="minMax"/>
          <c:max val="95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strength (MPa)</a:t>
                </a:r>
              </a:p>
            </c:rich>
          </c:tx>
        </c:title>
        <c:numFmt formatCode="General" sourceLinked="1"/>
        <c:tickLblPos val="nextTo"/>
        <c:crossAx val="10369139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'Yield strength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graphs'!$B$80:$B$83</c:f>
              <c:numCache>
                <c:formatCode>General</c:formatCode>
                <c:ptCount val="4"/>
                <c:pt idx="0">
                  <c:v>86.419717014999989</c:v>
                </c:pt>
                <c:pt idx="1">
                  <c:v>86.96798481499998</c:v>
                </c:pt>
                <c:pt idx="2">
                  <c:v>87.549586014999974</c:v>
                </c:pt>
                <c:pt idx="3">
                  <c:v>88.164520615000001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graphs'!$B$68:$B$71</c:f>
              <c:numCache>
                <c:formatCode>General</c:formatCode>
                <c:ptCount val="4"/>
                <c:pt idx="0">
                  <c:v>83.026494310000004</c:v>
                </c:pt>
                <c:pt idx="1">
                  <c:v>82.406341159999997</c:v>
                </c:pt>
                <c:pt idx="2">
                  <c:v>81.819521409999979</c:v>
                </c:pt>
                <c:pt idx="3">
                  <c:v>81.266035059999965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'Yield strength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'Yield strength graphs'!$B$72:$B$75</c:f>
              <c:numCache>
                <c:formatCode>General</c:formatCode>
                <c:ptCount val="4"/>
                <c:pt idx="0">
                  <c:v>88.155404544999968</c:v>
                </c:pt>
                <c:pt idx="1">
                  <c:v>87.924725044999988</c:v>
                </c:pt>
                <c:pt idx="2">
                  <c:v>87.72737894499997</c:v>
                </c:pt>
                <c:pt idx="3">
                  <c:v>87.563366244999997</c:v>
                </c:pt>
              </c:numCache>
            </c:numRef>
          </c:yVal>
        </c:ser>
        <c:axId val="103731584"/>
        <c:axId val="103733504"/>
      </c:scatterChart>
      <c:valAx>
        <c:axId val="103731584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733504"/>
        <c:crosses val="autoZero"/>
        <c:crossBetween val="midCat"/>
        <c:majorUnit val="50"/>
      </c:valAx>
      <c:valAx>
        <c:axId val="103733504"/>
        <c:scaling>
          <c:orientation val="minMax"/>
          <c:max val="95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strength (MPa)</a:t>
                </a:r>
              </a:p>
            </c:rich>
          </c:tx>
        </c:title>
        <c:numFmt formatCode="General" sourceLinked="1"/>
        <c:tickLblPos val="nextTo"/>
        <c:crossAx val="10373158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'UTS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graphs'!$B$16:$B$19</c:f>
              <c:numCache>
                <c:formatCode>0.00</c:formatCode>
                <c:ptCount val="4"/>
                <c:pt idx="0">
                  <c:v>96.673504360000052</c:v>
                </c:pt>
                <c:pt idx="1">
                  <c:v>105.49233435999997</c:v>
                </c:pt>
                <c:pt idx="2">
                  <c:v>104.75756435999999</c:v>
                </c:pt>
                <c:pt idx="3">
                  <c:v>94.469194360000003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graphs'!$B$4:$B$7</c:f>
              <c:numCache>
                <c:formatCode>0.00</c:formatCode>
                <c:ptCount val="4"/>
                <c:pt idx="0">
                  <c:v>89.201841339999987</c:v>
                </c:pt>
                <c:pt idx="1">
                  <c:v>103.80224883999996</c:v>
                </c:pt>
                <c:pt idx="2">
                  <c:v>108.84905633999996</c:v>
                </c:pt>
                <c:pt idx="3">
                  <c:v>104.34226383999997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graphs'!$B$8:$B$11</c:f>
              <c:numCache>
                <c:formatCode>0.00</c:formatCode>
                <c:ptCount val="4"/>
                <c:pt idx="0">
                  <c:v>97.800727179999996</c:v>
                </c:pt>
                <c:pt idx="1">
                  <c:v>110.47394217999997</c:v>
                </c:pt>
                <c:pt idx="2">
                  <c:v>113.59355718000003</c:v>
                </c:pt>
                <c:pt idx="3">
                  <c:v>107.15957217999996</c:v>
                </c:pt>
              </c:numCache>
            </c:numRef>
          </c:yVal>
        </c:ser>
        <c:axId val="103804928"/>
        <c:axId val="103806848"/>
      </c:scatterChart>
      <c:valAx>
        <c:axId val="103804928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806848"/>
        <c:crosses val="autoZero"/>
        <c:crossBetween val="midCat"/>
        <c:majorUnit val="50"/>
      </c:valAx>
      <c:valAx>
        <c:axId val="103806848"/>
        <c:scaling>
          <c:orientation val="minMax"/>
          <c:max val="120"/>
          <c:min val="8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Ultimate tensile strength  (MPa)</a:t>
                </a:r>
                <a:endParaRPr lang="en-US"/>
              </a:p>
            </c:rich>
          </c:tx>
        </c:title>
        <c:numFmt formatCode="0.00" sourceLinked="1"/>
        <c:tickLblPos val="nextTo"/>
        <c:crossAx val="1038049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'UTS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graphs'!$B$36:$B$39</c:f>
              <c:numCache>
                <c:formatCode>0.00</c:formatCode>
                <c:ptCount val="4"/>
                <c:pt idx="0">
                  <c:v>105.34569220000003</c:v>
                </c:pt>
                <c:pt idx="1">
                  <c:v>115.31452219999994</c:v>
                </c:pt>
                <c:pt idx="2">
                  <c:v>115.72975219999998</c:v>
                </c:pt>
                <c:pt idx="3">
                  <c:v>106.59138219999998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graphs'!$B$24:$B$27</c:f>
              <c:numCache>
                <c:formatCode>0.00</c:formatCode>
                <c:ptCount val="4"/>
                <c:pt idx="0">
                  <c:v>99.910870300000028</c:v>
                </c:pt>
                <c:pt idx="1">
                  <c:v>115.66127779999995</c:v>
                </c:pt>
                <c:pt idx="2">
                  <c:v>121.85808529999998</c:v>
                </c:pt>
                <c:pt idx="3">
                  <c:v>118.50129279999999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graphs'!$B$28:$B$31</c:f>
              <c:numCache>
                <c:formatCode>0.00</c:formatCode>
                <c:ptCount val="4"/>
                <c:pt idx="0">
                  <c:v>107.83080910000001</c:v>
                </c:pt>
                <c:pt idx="1">
                  <c:v>121.65402409999999</c:v>
                </c:pt>
                <c:pt idx="2">
                  <c:v>125.92363910000003</c:v>
                </c:pt>
                <c:pt idx="3">
                  <c:v>120.63965409999997</c:v>
                </c:pt>
              </c:numCache>
            </c:numRef>
          </c:yVal>
        </c:ser>
        <c:axId val="103779328"/>
        <c:axId val="103863424"/>
      </c:scatterChart>
      <c:valAx>
        <c:axId val="103779328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863424"/>
        <c:crosses val="autoZero"/>
        <c:crossBetween val="midCat"/>
        <c:majorUnit val="50"/>
      </c:valAx>
      <c:valAx>
        <c:axId val="103863424"/>
        <c:scaling>
          <c:orientation val="minMax"/>
          <c:max val="135"/>
          <c:min val="8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Ultimate tensile strength  (MPa)</a:t>
                </a:r>
              </a:p>
            </c:rich>
          </c:tx>
        </c:title>
        <c:numFmt formatCode="0.00" sourceLinked="1"/>
        <c:tickLblPos val="nextTo"/>
        <c:crossAx val="1037793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'UTS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graphs'!$B$59:$B$62</c:f>
              <c:numCache>
                <c:formatCode>0.00</c:formatCode>
                <c:ptCount val="4"/>
                <c:pt idx="0">
                  <c:v>103.03647412000001</c:v>
                </c:pt>
                <c:pt idx="1">
                  <c:v>113.58030412000001</c:v>
                </c:pt>
                <c:pt idx="2">
                  <c:v>114.57053411999998</c:v>
                </c:pt>
                <c:pt idx="3">
                  <c:v>106.00716411999991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graphs'!$B$47:$B$50</c:f>
              <c:numCache>
                <c:formatCode>0.00</c:formatCode>
                <c:ptCount val="4"/>
                <c:pt idx="0">
                  <c:v>98.620072780000015</c:v>
                </c:pt>
                <c:pt idx="1">
                  <c:v>114.94548028</c:v>
                </c:pt>
                <c:pt idx="2">
                  <c:v>121.71728777999998</c:v>
                </c:pt>
                <c:pt idx="3">
                  <c:v>118.93549527999998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graphs'!$B$51:$B$54</c:f>
              <c:numCache>
                <c:formatCode>0.00</c:formatCode>
                <c:ptCount val="4"/>
                <c:pt idx="0">
                  <c:v>106.20053806</c:v>
                </c:pt>
                <c:pt idx="1">
                  <c:v>120.59875305999998</c:v>
                </c:pt>
                <c:pt idx="2">
                  <c:v>125.44336806000001</c:v>
                </c:pt>
                <c:pt idx="3">
                  <c:v>120.73438305999997</c:v>
                </c:pt>
              </c:numCache>
            </c:numRef>
          </c:yVal>
        </c:ser>
        <c:axId val="103950592"/>
        <c:axId val="103960960"/>
      </c:scatterChart>
      <c:valAx>
        <c:axId val="103950592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960960"/>
        <c:crosses val="autoZero"/>
        <c:crossBetween val="midCat"/>
        <c:majorUnit val="50"/>
      </c:valAx>
      <c:valAx>
        <c:axId val="103960960"/>
        <c:scaling>
          <c:orientation val="minMax"/>
          <c:max val="135"/>
          <c:min val="8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Ultimate tensile strength  (MPa)</a:t>
                </a:r>
              </a:p>
            </c:rich>
          </c:tx>
        </c:title>
        <c:numFmt formatCode="0.00" sourceLinked="1"/>
        <c:tickLblPos val="nextTo"/>
        <c:crossAx val="10395059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45 degrees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graphs'!$B$68:$B$71</c:f>
              <c:numCache>
                <c:formatCode>0.00</c:formatCode>
                <c:ptCount val="4"/>
                <c:pt idx="0">
                  <c:v>92.89906726000001</c:v>
                </c:pt>
                <c:pt idx="1">
                  <c:v>109.79947475999994</c:v>
                </c:pt>
                <c:pt idx="2">
                  <c:v>117.14628225999998</c:v>
                </c:pt>
                <c:pt idx="3">
                  <c:v>114.93948975999997</c:v>
                </c:pt>
              </c:numCache>
            </c:numRef>
          </c:yVal>
        </c:ser>
        <c:ser>
          <c:idx val="1"/>
          <c:order val="1"/>
          <c:tx>
            <c:v>90 degress</c:v>
          </c:tx>
          <c:xVal>
            <c:numRef>
              <c:f>'UTS graphs'!$C$4:$C$7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graphs'!$B$72:$B$75</c:f>
              <c:numCache>
                <c:formatCode>0.00</c:formatCode>
                <c:ptCount val="4"/>
                <c:pt idx="0">
                  <c:v>100.14005902</c:v>
                </c:pt>
                <c:pt idx="1">
                  <c:v>115.11327401999998</c:v>
                </c:pt>
                <c:pt idx="2">
                  <c:v>120.53288902</c:v>
                </c:pt>
                <c:pt idx="3">
                  <c:v>116.39890402</c:v>
                </c:pt>
              </c:numCache>
            </c:numRef>
          </c:yVal>
        </c:ser>
        <c:ser>
          <c:idx val="3"/>
          <c:order val="2"/>
          <c:tx>
            <c:v>0 degrees</c:v>
          </c:tx>
          <c:xVal>
            <c:numRef>
              <c:f>'UTS graphs'!$C$16:$C$19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'UTS graphs'!$B$80:$B$83</c:f>
              <c:numCache>
                <c:formatCode>0.00</c:formatCode>
                <c:ptCount val="4"/>
                <c:pt idx="0">
                  <c:v>96.297048040000007</c:v>
                </c:pt>
                <c:pt idx="1">
                  <c:v>107.41587803999994</c:v>
                </c:pt>
                <c:pt idx="2">
                  <c:v>108.98110803999997</c:v>
                </c:pt>
                <c:pt idx="3">
                  <c:v>100.99273803999996</c:v>
                </c:pt>
              </c:numCache>
            </c:numRef>
          </c:yVal>
        </c:ser>
        <c:axId val="103986688"/>
        <c:axId val="103988608"/>
      </c:scatterChart>
      <c:valAx>
        <c:axId val="103986688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988608"/>
        <c:crosses val="autoZero"/>
        <c:crossBetween val="midCat"/>
        <c:majorUnit val="50"/>
      </c:valAx>
      <c:valAx>
        <c:axId val="103988608"/>
        <c:scaling>
          <c:orientation val="minMax"/>
          <c:max val="135"/>
          <c:min val="8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Ultimate</a:t>
                </a:r>
                <a:r>
                  <a:rPr lang="en-US" baseline="0"/>
                  <a:t> tensile strength </a:t>
                </a:r>
                <a:r>
                  <a:rPr lang="en-US"/>
                  <a:t> (MPa)</a:t>
                </a:r>
              </a:p>
            </c:rich>
          </c:tx>
        </c:title>
        <c:numFmt formatCode="0.00" sourceLinked="1"/>
        <c:tickLblPos val="nextTo"/>
        <c:crossAx val="10398668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5484116209611754"/>
          <c:y val="3.5010072638715806E-2"/>
          <c:w val="0.75317983527921206"/>
          <c:h val="0.81919492528363813"/>
        </c:manualLayout>
      </c:layout>
      <c:barChart>
        <c:barDir val="col"/>
        <c:grouping val="clustered"/>
        <c:ser>
          <c:idx val="1"/>
          <c:order val="0"/>
          <c:tx>
            <c:v>UTS</c:v>
          </c:tx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cat>
            <c:strRef>
              <c:f>'Overall (2)'!$W$27:$Y$27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'Overall (2)'!$W$32:$Y$32</c:f>
              <c:numCache>
                <c:formatCode>0.00</c:formatCode>
                <c:ptCount val="3"/>
                <c:pt idx="0">
                  <c:v>100.8</c:v>
                </c:pt>
                <c:pt idx="1">
                  <c:v>113.2</c:v>
                </c:pt>
                <c:pt idx="2">
                  <c:v>112.6</c:v>
                </c:pt>
              </c:numCache>
            </c:numRef>
          </c:val>
        </c:ser>
        <c:gapWidth val="301"/>
        <c:overlap val="-100"/>
        <c:axId val="102496128"/>
        <c:axId val="102497664"/>
      </c:barChart>
      <c:catAx>
        <c:axId val="102496128"/>
        <c:scaling>
          <c:orientation val="minMax"/>
        </c:scaling>
        <c:axPos val="b"/>
        <c:tickLblPos val="nextTo"/>
        <c:crossAx val="102497664"/>
        <c:crosses val="autoZero"/>
        <c:auto val="1"/>
        <c:lblAlgn val="ctr"/>
        <c:lblOffset val="100"/>
      </c:catAx>
      <c:valAx>
        <c:axId val="102497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</a:t>
                </a:r>
                <a:r>
                  <a:rPr lang="en-US" baseline="0"/>
                  <a:t>  (MPa)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102496128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'Elongation graphs'!$C$17:$C$20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graphs'!$B$17:$B$20</c:f>
              <c:numCache>
                <c:formatCode>0.00</c:formatCode>
                <c:ptCount val="4"/>
                <c:pt idx="0">
                  <c:v>1.152266761999998</c:v>
                </c:pt>
                <c:pt idx="1">
                  <c:v>1.7119820019999985</c:v>
                </c:pt>
                <c:pt idx="2">
                  <c:v>1.8503358819999971</c:v>
                </c:pt>
                <c:pt idx="3">
                  <c:v>1.6705783219999979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graphs'!$B$5:$B$8</c:f>
              <c:numCache>
                <c:formatCode>0.00</c:formatCode>
                <c:ptCount val="4"/>
                <c:pt idx="0">
                  <c:v>0.96803427349999804</c:v>
                </c:pt>
                <c:pt idx="1">
                  <c:v>1.7368550634999975</c:v>
                </c:pt>
                <c:pt idx="2">
                  <c:v>2.0843144934999978</c:v>
                </c:pt>
                <c:pt idx="3">
                  <c:v>2.1136624834999975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graphs'!$B$9:$B$12</c:f>
              <c:numCache>
                <c:formatCode>0.00</c:formatCode>
                <c:ptCount val="4"/>
                <c:pt idx="0">
                  <c:v>1.0786116979999982</c:v>
                </c:pt>
                <c:pt idx="1">
                  <c:v>1.7777306379999986</c:v>
                </c:pt>
                <c:pt idx="2">
                  <c:v>2.055488217999998</c:v>
                </c:pt>
                <c:pt idx="3">
                  <c:v>2.015134357999997</c:v>
                </c:pt>
              </c:numCache>
            </c:numRef>
          </c:yVal>
        </c:ser>
        <c:axId val="104113280"/>
        <c:axId val="104115200"/>
      </c:scatterChart>
      <c:valAx>
        <c:axId val="104113280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4115200"/>
        <c:crosses val="autoZero"/>
        <c:crossBetween val="midCat"/>
        <c:majorUnit val="50"/>
      </c:valAx>
      <c:valAx>
        <c:axId val="104115200"/>
        <c:scaling>
          <c:orientation val="minMax"/>
          <c:max val="2.5"/>
          <c:min val="0.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Elongation (%)</a:t>
                </a:r>
                <a:endParaRPr lang="en-US"/>
              </a:p>
            </c:rich>
          </c:tx>
        </c:title>
        <c:numFmt formatCode="0.00" sourceLinked="1"/>
        <c:tickLblPos val="nextTo"/>
        <c:crossAx val="104113280"/>
        <c:crosses val="autoZero"/>
        <c:crossBetween val="midCat"/>
        <c:majorUnit val="0.5"/>
      </c:valAx>
    </c:plotArea>
    <c:legend>
      <c:legendPos val="b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'Elongation graphs'!$C$17:$C$20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graphs'!$B$39:$B$42</c:f>
              <c:numCache>
                <c:formatCode>0.00</c:formatCode>
                <c:ptCount val="4"/>
                <c:pt idx="0">
                  <c:v>1.0870966499999999</c:v>
                </c:pt>
                <c:pt idx="1">
                  <c:v>1.4403120499999988</c:v>
                </c:pt>
                <c:pt idx="2">
                  <c:v>1.3377494499999982</c:v>
                </c:pt>
                <c:pt idx="3">
                  <c:v>0.77940884999999938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graphs'!$B$27:$B$30</c:f>
              <c:numCache>
                <c:formatCode>0.00</c:formatCode>
                <c:ptCount val="4"/>
                <c:pt idx="0">
                  <c:v>1.1594432174999993</c:v>
                </c:pt>
                <c:pt idx="1">
                  <c:v>1.7217641674999986</c:v>
                </c:pt>
                <c:pt idx="2">
                  <c:v>1.8283071174999974</c:v>
                </c:pt>
                <c:pt idx="3">
                  <c:v>1.4790720674999984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graphs'!$B$31:$B$34</c:f>
              <c:numCache>
                <c:formatCode>0.00</c:formatCode>
                <c:ptCount val="4"/>
                <c:pt idx="0">
                  <c:v>1.1844942899999993</c:v>
                </c:pt>
                <c:pt idx="1">
                  <c:v>1.677113389999999</c:v>
                </c:pt>
                <c:pt idx="2">
                  <c:v>1.7139544899999992</c:v>
                </c:pt>
                <c:pt idx="3">
                  <c:v>1.2950175899999985</c:v>
                </c:pt>
              </c:numCache>
            </c:numRef>
          </c:yVal>
        </c:ser>
        <c:axId val="103920000"/>
        <c:axId val="103921920"/>
      </c:scatterChart>
      <c:valAx>
        <c:axId val="103920000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921920"/>
        <c:crosses val="autoZero"/>
        <c:crossBetween val="midCat"/>
        <c:majorUnit val="50"/>
      </c:valAx>
      <c:valAx>
        <c:axId val="103921920"/>
        <c:scaling>
          <c:orientation val="minMax"/>
          <c:max val="2"/>
          <c:min val="0.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Elongation (%)</a:t>
                </a:r>
                <a:endParaRPr lang="en-US"/>
              </a:p>
            </c:rich>
          </c:tx>
        </c:title>
        <c:numFmt formatCode="0.00" sourceLinked="1"/>
        <c:tickLblPos val="nextTo"/>
        <c:crossAx val="103920000"/>
        <c:crosses val="autoZero"/>
        <c:crossBetween val="midCat"/>
        <c:majorUnit val="0.5"/>
      </c:valAx>
    </c:plotArea>
    <c:legend>
      <c:legendPos val="b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'Elongation graphs'!$C$17:$C$20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graphs'!$B$60:$B$63</c:f>
              <c:numCache>
                <c:formatCode>0.00</c:formatCode>
                <c:ptCount val="4"/>
                <c:pt idx="0">
                  <c:v>0.88519908199999842</c:v>
                </c:pt>
                <c:pt idx="1">
                  <c:v>1.3072477619999989</c:v>
                </c:pt>
                <c:pt idx="2">
                  <c:v>1.2735184419999981</c:v>
                </c:pt>
                <c:pt idx="3">
                  <c:v>0.78401112199999945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graphs'!$B$48:$B$51</c:f>
              <c:numCache>
                <c:formatCode>0.00</c:formatCode>
                <c:ptCount val="4"/>
                <c:pt idx="0">
                  <c:v>1.0858351774999995</c:v>
                </c:pt>
                <c:pt idx="1">
                  <c:v>1.716989407499999</c:v>
                </c:pt>
                <c:pt idx="2">
                  <c:v>1.8923656374999993</c:v>
                </c:pt>
                <c:pt idx="3">
                  <c:v>1.6119638674999988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graphs'!$B$52:$B$55</c:f>
              <c:numCache>
                <c:formatCode>0.00</c:formatCode>
                <c:ptCount val="4"/>
                <c:pt idx="0">
                  <c:v>1.0681230739999992</c:v>
                </c:pt>
                <c:pt idx="1">
                  <c:v>1.6295754540000005</c:v>
                </c:pt>
                <c:pt idx="2">
                  <c:v>1.7352498339999991</c:v>
                </c:pt>
                <c:pt idx="3">
                  <c:v>1.3851462139999986</c:v>
                </c:pt>
              </c:numCache>
            </c:numRef>
          </c:yVal>
        </c:ser>
        <c:axId val="104172928"/>
        <c:axId val="104195584"/>
      </c:scatterChart>
      <c:valAx>
        <c:axId val="104172928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4195584"/>
        <c:crosses val="autoZero"/>
        <c:crossBetween val="midCat"/>
        <c:majorUnit val="50"/>
      </c:valAx>
      <c:valAx>
        <c:axId val="104195584"/>
        <c:scaling>
          <c:orientation val="minMax"/>
          <c:max val="2"/>
          <c:min val="0.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Elongation (%)</a:t>
                </a:r>
                <a:endParaRPr lang="en-US"/>
              </a:p>
            </c:rich>
          </c:tx>
        </c:title>
        <c:numFmt formatCode="0.00" sourceLinked="1"/>
        <c:tickLblPos val="nextTo"/>
        <c:crossAx val="104172928"/>
        <c:crosses val="autoZero"/>
        <c:crossBetween val="midCat"/>
        <c:majorUnit val="0.5"/>
      </c:valAx>
    </c:plotArea>
    <c:legend>
      <c:legendPos val="b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'Elongation graphs'!$C$17:$C$20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graphs'!$B$81:$B$84</c:f>
              <c:numCache>
                <c:formatCode>0.00</c:formatCode>
                <c:ptCount val="4"/>
                <c:pt idx="0">
                  <c:v>0.57042650599999822</c:v>
                </c:pt>
                <c:pt idx="1">
                  <c:v>1.0613084659999985</c:v>
                </c:pt>
                <c:pt idx="2">
                  <c:v>1.0964124259999979</c:v>
                </c:pt>
                <c:pt idx="3">
                  <c:v>0.67573838599999902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graphs'!$B$69:$B$72</c:f>
              <c:numCache>
                <c:formatCode>0.00</c:formatCode>
                <c:ptCount val="4"/>
                <c:pt idx="0">
                  <c:v>0.89935212950000032</c:v>
                </c:pt>
                <c:pt idx="1">
                  <c:v>1.5993396394999984</c:v>
                </c:pt>
                <c:pt idx="2">
                  <c:v>1.8435491494999989</c:v>
                </c:pt>
                <c:pt idx="3">
                  <c:v>1.6319806594999982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'Elongation graphs'!$C$5:$C$8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'Elongation graphs'!$B$73:$B$76</c:f>
              <c:numCache>
                <c:formatCode>0.00</c:formatCode>
                <c:ptCount val="4"/>
                <c:pt idx="0">
                  <c:v>0.83887684999999923</c:v>
                </c:pt>
                <c:pt idx="1">
                  <c:v>1.4691625099999992</c:v>
                </c:pt>
                <c:pt idx="2">
                  <c:v>1.6436701699999989</c:v>
                </c:pt>
                <c:pt idx="3">
                  <c:v>1.3623998299999982</c:v>
                </c:pt>
              </c:numCache>
            </c:numRef>
          </c:yVal>
        </c:ser>
        <c:axId val="104225408"/>
        <c:axId val="104243968"/>
      </c:scatterChart>
      <c:valAx>
        <c:axId val="104225408"/>
        <c:scaling>
          <c:orientation val="minMax"/>
          <c:min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4243968"/>
        <c:crosses val="autoZero"/>
        <c:crossBetween val="midCat"/>
        <c:majorUnit val="50"/>
      </c:valAx>
      <c:valAx>
        <c:axId val="104243968"/>
        <c:scaling>
          <c:orientation val="minMax"/>
          <c:max val="2"/>
          <c:min val="0.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kern="1200" baseline="0">
                    <a:solidFill>
                      <a:srgbClr val="000000"/>
                    </a:solidFill>
                  </a:rPr>
                  <a:t>Elongation (%)</a:t>
                </a:r>
                <a:endParaRPr lang="en-US"/>
              </a:p>
            </c:rich>
          </c:tx>
        </c:title>
        <c:numFmt formatCode="0.00" sourceLinked="1"/>
        <c:tickLblPos val="nextTo"/>
        <c:crossAx val="104225408"/>
        <c:crosses val="autoZero"/>
        <c:crossBetween val="midCat"/>
        <c:majorUnit val="0.5"/>
      </c:valAx>
    </c:plotArea>
    <c:legend>
      <c:legendPos val="b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'Overall (2)'!$V$45:$X$45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'Overall (2)'!$V$46:$X$46</c:f>
              <c:numCache>
                <c:formatCode>0.00</c:formatCode>
                <c:ptCount val="3"/>
                <c:pt idx="0">
                  <c:v>2.3778646559243919</c:v>
                </c:pt>
                <c:pt idx="1">
                  <c:v>2.5680911890774434</c:v>
                </c:pt>
                <c:pt idx="2">
                  <c:v>2.4579058863521244</c:v>
                </c:pt>
              </c:numCache>
            </c:numRef>
          </c:val>
        </c:ser>
        <c:axId val="102484992"/>
        <c:axId val="102605568"/>
      </c:barChart>
      <c:catAx>
        <c:axId val="102484992"/>
        <c:scaling>
          <c:orientation val="minMax"/>
        </c:scaling>
        <c:axPos val="b"/>
        <c:tickLblPos val="nextTo"/>
        <c:crossAx val="102605568"/>
        <c:crosses val="autoZero"/>
        <c:auto val="1"/>
        <c:lblAlgn val="ctr"/>
        <c:lblOffset val="100"/>
      </c:catAx>
      <c:valAx>
        <c:axId val="102605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ASTM</a:t>
                </a:r>
                <a:r>
                  <a:rPr lang="en-US" baseline="0"/>
                  <a:t> grain size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.00" sourceLinked="1"/>
        <c:tickLblPos val="nextTo"/>
        <c:crossAx val="102484992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Overall!$W$23:$Y$23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Overall!$W$24:$Y$24</c:f>
              <c:numCache>
                <c:formatCode>0.00</c:formatCode>
                <c:ptCount val="3"/>
                <c:pt idx="0">
                  <c:v>13.39</c:v>
                </c:pt>
                <c:pt idx="1">
                  <c:v>13.22</c:v>
                </c:pt>
                <c:pt idx="2">
                  <c:v>15.79</c:v>
                </c:pt>
              </c:numCache>
            </c:numRef>
          </c:val>
        </c:ser>
        <c:axId val="103125376"/>
        <c:axId val="103126912"/>
      </c:barChart>
      <c:catAx>
        <c:axId val="103125376"/>
        <c:scaling>
          <c:orientation val="minMax"/>
        </c:scaling>
        <c:axPos val="b"/>
        <c:tickLblPos val="nextTo"/>
        <c:crossAx val="103126912"/>
        <c:crosses val="autoZero"/>
        <c:auto val="1"/>
        <c:lblAlgn val="ctr"/>
        <c:lblOffset val="100"/>
      </c:catAx>
      <c:valAx>
        <c:axId val="103126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roughness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</c:title>
        <c:numFmt formatCode="0.00" sourceLinked="1"/>
        <c:tickLblPos val="nextTo"/>
        <c:crossAx val="1031253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84116209611748"/>
          <c:y val="3.5010072638715792E-2"/>
          <c:w val="0.75317983527921184"/>
          <c:h val="0.81919492528363813"/>
        </c:manualLayout>
      </c:layout>
      <c:barChart>
        <c:barDir val="col"/>
        <c:grouping val="clustered"/>
        <c:ser>
          <c:idx val="0"/>
          <c:order val="0"/>
          <c:tx>
            <c:v>Yield Strength</c:v>
          </c:tx>
          <c:trendline>
            <c:spPr>
              <a:ln>
                <a:solidFill>
                  <a:srgbClr val="0070C0"/>
                </a:solidFill>
              </a:ln>
            </c:spPr>
            <c:trendlineType val="linear"/>
          </c:trendline>
          <c:cat>
            <c:strRef>
              <c:f>Overall!$W$27:$Y$27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Overall!$W$28:$Y$28</c:f>
              <c:numCache>
                <c:formatCode>0.00</c:formatCode>
                <c:ptCount val="3"/>
                <c:pt idx="0">
                  <c:v>83.48</c:v>
                </c:pt>
                <c:pt idx="1">
                  <c:v>85.76</c:v>
                </c:pt>
                <c:pt idx="2">
                  <c:v>88.78</c:v>
                </c:pt>
              </c:numCache>
            </c:numRef>
          </c:val>
        </c:ser>
        <c:ser>
          <c:idx val="1"/>
          <c:order val="1"/>
          <c:tx>
            <c:v>UTS</c:v>
          </c:tx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cat>
            <c:strRef>
              <c:f>Overall!$W$27:$Y$27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Overall!$W$32:$Y$32</c:f>
              <c:numCache>
                <c:formatCode>0.00</c:formatCode>
                <c:ptCount val="3"/>
                <c:pt idx="0">
                  <c:v>100.8</c:v>
                </c:pt>
                <c:pt idx="1">
                  <c:v>116.12</c:v>
                </c:pt>
                <c:pt idx="2">
                  <c:v>112.6</c:v>
                </c:pt>
              </c:numCache>
            </c:numRef>
          </c:val>
        </c:ser>
        <c:gapWidth val="301"/>
        <c:overlap val="-100"/>
        <c:axId val="103188736"/>
        <c:axId val="103198720"/>
      </c:barChart>
      <c:barChart>
        <c:barDir val="col"/>
        <c:grouping val="clustered"/>
        <c:ser>
          <c:idx val="2"/>
          <c:order val="2"/>
          <c:tx>
            <c:strRef>
              <c:f>Overall!$V$34</c:f>
              <c:strCache>
                <c:ptCount val="1"/>
                <c:pt idx="0">
                  <c:v>% elongation</c:v>
                </c:pt>
              </c:strCache>
            </c:strRef>
          </c:tx>
          <c:trendline>
            <c:spPr>
              <a:ln>
                <a:solidFill>
                  <a:srgbClr val="92D050"/>
                </a:solidFill>
              </a:ln>
            </c:spPr>
            <c:trendlineType val="linear"/>
          </c:trendline>
          <c:val>
            <c:numRef>
              <c:f>Overall!$W$36:$Y$36</c:f>
              <c:numCache>
                <c:formatCode>0.00</c:formatCode>
                <c:ptCount val="3"/>
                <c:pt idx="0">
                  <c:v>1.0409999999999999</c:v>
                </c:pt>
                <c:pt idx="1">
                  <c:v>1.56</c:v>
                </c:pt>
                <c:pt idx="2">
                  <c:v>1.1000000000000001</c:v>
                </c:pt>
              </c:numCache>
            </c:numRef>
          </c:val>
        </c:ser>
        <c:gapWidth val="500"/>
        <c:overlap val="-100"/>
        <c:axId val="103206912"/>
        <c:axId val="103200640"/>
      </c:barChart>
      <c:catAx>
        <c:axId val="103188736"/>
        <c:scaling>
          <c:orientation val="minMax"/>
        </c:scaling>
        <c:axPos val="b"/>
        <c:tickLblPos val="nextTo"/>
        <c:crossAx val="103198720"/>
        <c:crosses val="autoZero"/>
        <c:auto val="1"/>
        <c:lblAlgn val="ctr"/>
        <c:lblOffset val="100"/>
      </c:catAx>
      <c:valAx>
        <c:axId val="103198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</a:t>
                </a:r>
                <a:r>
                  <a:rPr lang="en-US" baseline="0"/>
                  <a:t>  (MPa)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103188736"/>
        <c:crosses val="autoZero"/>
        <c:crossBetween val="between"/>
      </c:valAx>
      <c:valAx>
        <c:axId val="103200640"/>
        <c:scaling>
          <c:orientation val="minMax"/>
          <c:min val="0.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strain</a:t>
                </a:r>
              </a:p>
            </c:rich>
          </c:tx>
          <c:layout/>
        </c:title>
        <c:numFmt formatCode="0.00" sourceLinked="1"/>
        <c:tickLblPos val="nextTo"/>
        <c:crossAx val="103206912"/>
        <c:crosses val="max"/>
        <c:crossBetween val="between"/>
        <c:majorUnit val="0.2"/>
      </c:valAx>
      <c:catAx>
        <c:axId val="103206912"/>
        <c:scaling>
          <c:orientation val="minMax"/>
        </c:scaling>
        <c:delete val="1"/>
        <c:axPos val="b"/>
        <c:tickLblPos val="none"/>
        <c:crossAx val="103200640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10158918491353"/>
          <c:y val="0.91246005081125114"/>
          <c:w val="0.78253424657534243"/>
          <c:h val="8.6881754211956139E-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Overall!$V$45:$X$45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Overall!$V$46:$X$46</c:f>
              <c:numCache>
                <c:formatCode>0.00</c:formatCode>
                <c:ptCount val="3"/>
                <c:pt idx="0">
                  <c:v>2.3778646559243919</c:v>
                </c:pt>
                <c:pt idx="1">
                  <c:v>2.5680911890774434</c:v>
                </c:pt>
                <c:pt idx="2">
                  <c:v>2.4579058863521244</c:v>
                </c:pt>
              </c:numCache>
            </c:numRef>
          </c:val>
        </c:ser>
        <c:axId val="103210368"/>
        <c:axId val="103043840"/>
      </c:barChart>
      <c:catAx>
        <c:axId val="103210368"/>
        <c:scaling>
          <c:orientation val="minMax"/>
        </c:scaling>
        <c:axPos val="b"/>
        <c:tickLblPos val="nextTo"/>
        <c:crossAx val="103043840"/>
        <c:crosses val="autoZero"/>
        <c:auto val="1"/>
        <c:lblAlgn val="ctr"/>
        <c:lblOffset val="100"/>
      </c:catAx>
      <c:valAx>
        <c:axId val="1030438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ASTM</a:t>
                </a:r>
                <a:r>
                  <a:rPr lang="en-US" baseline="0"/>
                  <a:t> grain size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.00" sourceLinked="1"/>
        <c:tickLblPos val="nextTo"/>
        <c:crossAx val="10321036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5484116209611754"/>
          <c:y val="3.5010072638715806E-2"/>
          <c:w val="0.75317983527921206"/>
          <c:h val="0.81919492528363813"/>
        </c:manualLayout>
      </c:layout>
      <c:barChart>
        <c:barDir val="col"/>
        <c:grouping val="clustered"/>
        <c:ser>
          <c:idx val="0"/>
          <c:order val="0"/>
          <c:tx>
            <c:v>Yield Strength</c:v>
          </c:tx>
          <c:trendline>
            <c:spPr>
              <a:ln>
                <a:solidFill>
                  <a:srgbClr val="0070C0"/>
                </a:solidFill>
              </a:ln>
            </c:spPr>
            <c:trendlineType val="linear"/>
          </c:trendline>
          <c:cat>
            <c:strRef>
              <c:f>Overall!$W$27:$Y$27</c:f>
              <c:strCache>
                <c:ptCount val="3"/>
                <c:pt idx="0">
                  <c:v>150 RPM</c:v>
                </c:pt>
                <c:pt idx="1">
                  <c:v>300RPM</c:v>
                </c:pt>
                <c:pt idx="2">
                  <c:v>450RPM</c:v>
                </c:pt>
              </c:strCache>
            </c:strRef>
          </c:cat>
          <c:val>
            <c:numRef>
              <c:f>Overall!$W$28:$Y$28</c:f>
              <c:numCache>
                <c:formatCode>0.00</c:formatCode>
                <c:ptCount val="3"/>
                <c:pt idx="0">
                  <c:v>83.48</c:v>
                </c:pt>
                <c:pt idx="1">
                  <c:v>85.76</c:v>
                </c:pt>
                <c:pt idx="2">
                  <c:v>88.78</c:v>
                </c:pt>
              </c:numCache>
            </c:numRef>
          </c:val>
        </c:ser>
        <c:gapWidth val="301"/>
        <c:overlap val="-100"/>
        <c:axId val="109232896"/>
        <c:axId val="109234432"/>
      </c:barChart>
      <c:catAx>
        <c:axId val="109232896"/>
        <c:scaling>
          <c:orientation val="minMax"/>
        </c:scaling>
        <c:axPos val="b"/>
        <c:tickLblPos val="nextTo"/>
        <c:crossAx val="109234432"/>
        <c:crosses val="autoZero"/>
        <c:auto val="1"/>
        <c:lblAlgn val="ctr"/>
        <c:lblOffset val="100"/>
      </c:catAx>
      <c:valAx>
        <c:axId val="109234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Stress</a:t>
                </a:r>
                <a:r>
                  <a:rPr lang="en-US" baseline="0"/>
                  <a:t>  (MPa)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109232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10158918491353"/>
          <c:y val="0.9124600508112507"/>
          <c:w val="0.78253424657534243"/>
          <c:h val="8.6881754211956139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'Surface roughness graphs'!$B$15:$B$18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graphs'!$A$15:$A$18</c:f>
              <c:numCache>
                <c:formatCode>General</c:formatCode>
                <c:ptCount val="4"/>
                <c:pt idx="0">
                  <c:v>13.869702000000002</c:v>
                </c:pt>
                <c:pt idx="1">
                  <c:v>13.846784000000001</c:v>
                </c:pt>
                <c:pt idx="2">
                  <c:v>15.136626000000005</c:v>
                </c:pt>
                <c:pt idx="3">
                  <c:v>17.739228000000001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'Surface roughness graphs'!$B$3:$B$6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graphs'!$A$3:$A$6</c:f>
              <c:numCache>
                <c:formatCode>General</c:formatCode>
                <c:ptCount val="4"/>
                <c:pt idx="0">
                  <c:v>15.42557025</c:v>
                </c:pt>
                <c:pt idx="1">
                  <c:v>14.403935749999999</c:v>
                </c:pt>
                <c:pt idx="2">
                  <c:v>14.69506125</c:v>
                </c:pt>
                <c:pt idx="3">
                  <c:v>16.298946749999999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'Surface roughness graphs'!$B$7:$B$10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graphs'!$A$7:$A$10</c:f>
              <c:numCache>
                <c:formatCode>General</c:formatCode>
                <c:ptCount val="4"/>
                <c:pt idx="0">
                  <c:v>12.837397500000003</c:v>
                </c:pt>
                <c:pt idx="1">
                  <c:v>12.148668500000001</c:v>
                </c:pt>
                <c:pt idx="2">
                  <c:v>12.7726995</c:v>
                </c:pt>
                <c:pt idx="3">
                  <c:v>14.709490500000003</c:v>
                </c:pt>
              </c:numCache>
            </c:numRef>
          </c:yVal>
        </c:ser>
        <c:axId val="103249408"/>
        <c:axId val="103251328"/>
      </c:scatterChart>
      <c:valAx>
        <c:axId val="10324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251328"/>
        <c:crosses val="autoZero"/>
        <c:crossBetween val="midCat"/>
      </c:valAx>
      <c:valAx>
        <c:axId val="103251328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roughness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</c:title>
        <c:numFmt formatCode="General" sourceLinked="1"/>
        <c:tickLblPos val="nextTo"/>
        <c:crossAx val="10324940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0 degrees</c:v>
          </c:tx>
          <c:xVal>
            <c:numRef>
              <c:f>'Surface roughness graphs'!$B$15:$B$18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graphs'!$A$35:$A$38</c:f>
              <c:numCache>
                <c:formatCode>General</c:formatCode>
                <c:ptCount val="4"/>
                <c:pt idx="0">
                  <c:v>13.854758000000006</c:v>
                </c:pt>
                <c:pt idx="1">
                  <c:v>13.925600000000003</c:v>
                </c:pt>
                <c:pt idx="2">
                  <c:v>15.309202000000001</c:v>
                </c:pt>
                <c:pt idx="3">
                  <c:v>18.005564000000003</c:v>
                </c:pt>
              </c:numCache>
            </c:numRef>
          </c:yVal>
        </c:ser>
        <c:ser>
          <c:idx val="0"/>
          <c:order val="1"/>
          <c:tx>
            <c:v>45 degrees</c:v>
          </c:tx>
          <c:xVal>
            <c:numRef>
              <c:f>'Surface roughness graphs'!$B$3:$B$6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graphs'!$A$23:$A$26</c:f>
              <c:numCache>
                <c:formatCode>General</c:formatCode>
                <c:ptCount val="4"/>
                <c:pt idx="0">
                  <c:v>15.262018250000004</c:v>
                </c:pt>
                <c:pt idx="1">
                  <c:v>14.334143750000001</c:v>
                </c:pt>
                <c:pt idx="2">
                  <c:v>14.71902925</c:v>
                </c:pt>
                <c:pt idx="3">
                  <c:v>16.416674750000002</c:v>
                </c:pt>
              </c:numCache>
            </c:numRef>
          </c:yVal>
        </c:ser>
        <c:ser>
          <c:idx val="1"/>
          <c:order val="2"/>
          <c:tx>
            <c:v>90 degrees</c:v>
          </c:tx>
          <c:xVal>
            <c:numRef>
              <c:f>'Surface roughness graphs'!$B$7:$B$10</c:f>
              <c:numCache>
                <c:formatCode>General</c:formatCode>
                <c:ptCount val="4"/>
                <c:pt idx="0">
                  <c:v>150</c:v>
                </c:pt>
                <c:pt idx="1">
                  <c:v>250</c:v>
                </c:pt>
                <c:pt idx="2">
                  <c:v>350</c:v>
                </c:pt>
                <c:pt idx="3">
                  <c:v>450</c:v>
                </c:pt>
              </c:numCache>
            </c:numRef>
          </c:xVal>
          <c:yVal>
            <c:numRef>
              <c:f>'Surface roughness graphs'!$A$27:$A$30</c:f>
              <c:numCache>
                <c:formatCode>General</c:formatCode>
                <c:ptCount val="4"/>
                <c:pt idx="0">
                  <c:v>12.723381500000006</c:v>
                </c:pt>
                <c:pt idx="1">
                  <c:v>12.128412500000003</c:v>
                </c:pt>
                <c:pt idx="2">
                  <c:v>12.846203500000001</c:v>
                </c:pt>
                <c:pt idx="3">
                  <c:v>14.876754500000001</c:v>
                </c:pt>
              </c:numCache>
            </c:numRef>
          </c:yVal>
        </c:ser>
        <c:axId val="103428864"/>
        <c:axId val="103430784"/>
      </c:scatterChart>
      <c:valAx>
        <c:axId val="103428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speed (RPM)</a:t>
                </a:r>
              </a:p>
            </c:rich>
          </c:tx>
        </c:title>
        <c:numFmt formatCode="General" sourceLinked="1"/>
        <c:tickLblPos val="nextTo"/>
        <c:crossAx val="103430784"/>
        <c:crosses val="autoZero"/>
        <c:crossBetween val="midCat"/>
      </c:valAx>
      <c:valAx>
        <c:axId val="103430784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roughness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</c:title>
        <c:numFmt formatCode="General" sourceLinked="1"/>
        <c:tickLblPos val="nextTo"/>
        <c:crossAx val="10342886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</xdr:row>
      <xdr:rowOff>104775</xdr:rowOff>
    </xdr:from>
    <xdr:to>
      <xdr:col>17</xdr:col>
      <xdr:colOff>200025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104774</xdr:colOff>
      <xdr:row>19</xdr:row>
      <xdr:rowOff>57149</xdr:rowOff>
    </xdr:from>
    <xdr:to>
      <xdr:col>16</xdr:col>
      <xdr:colOff>476250</xdr:colOff>
      <xdr:row>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447675</xdr:colOff>
      <xdr:row>24</xdr:row>
      <xdr:rowOff>95250</xdr:rowOff>
    </xdr:from>
    <xdr:to>
      <xdr:col>21</xdr:col>
      <xdr:colOff>104774</xdr:colOff>
      <xdr:row>38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</xdr:row>
      <xdr:rowOff>104775</xdr:rowOff>
    </xdr:from>
    <xdr:to>
      <xdr:col>17</xdr:col>
      <xdr:colOff>200025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38</xdr:row>
      <xdr:rowOff>57149</xdr:rowOff>
    </xdr:from>
    <xdr:to>
      <xdr:col>13</xdr:col>
      <xdr:colOff>295275</xdr:colOff>
      <xdr:row>53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409575</xdr:colOff>
      <xdr:row>24</xdr:row>
      <xdr:rowOff>95250</xdr:rowOff>
    </xdr:from>
    <xdr:to>
      <xdr:col>21</xdr:col>
      <xdr:colOff>104775</xdr:colOff>
      <xdr:row>38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609599</xdr:colOff>
      <xdr:row>50</xdr:row>
      <xdr:rowOff>0</xdr:rowOff>
    </xdr:from>
    <xdr:to>
      <xdr:col>22</xdr:col>
      <xdr:colOff>266700</xdr:colOff>
      <xdr:row>68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85725</xdr:rowOff>
    </xdr:from>
    <xdr:to>
      <xdr:col>13</xdr:col>
      <xdr:colOff>0</xdr:colOff>
      <xdr:row>19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13</xdr:col>
      <xdr:colOff>247650</xdr:colOff>
      <xdr:row>39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44</xdr:row>
      <xdr:rowOff>0</xdr:rowOff>
    </xdr:from>
    <xdr:to>
      <xdr:col>13</xdr:col>
      <xdr:colOff>247650</xdr:colOff>
      <xdr:row>62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65</xdr:row>
      <xdr:rowOff>0</xdr:rowOff>
    </xdr:from>
    <xdr:to>
      <xdr:col>13</xdr:col>
      <xdr:colOff>247650</xdr:colOff>
      <xdr:row>83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</xdr:row>
      <xdr:rowOff>85725</xdr:rowOff>
    </xdr:from>
    <xdr:to>
      <xdr:col>14</xdr:col>
      <xdr:colOff>0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14</xdr:col>
      <xdr:colOff>247650</xdr:colOff>
      <xdr:row>40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44</xdr:row>
      <xdr:rowOff>0</xdr:rowOff>
    </xdr:from>
    <xdr:to>
      <xdr:col>14</xdr:col>
      <xdr:colOff>276225</xdr:colOff>
      <xdr:row>62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66</xdr:row>
      <xdr:rowOff>0</xdr:rowOff>
    </xdr:from>
    <xdr:to>
      <xdr:col>14</xdr:col>
      <xdr:colOff>247650</xdr:colOff>
      <xdr:row>84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</xdr:row>
      <xdr:rowOff>85725</xdr:rowOff>
    </xdr:from>
    <xdr:to>
      <xdr:col>14</xdr:col>
      <xdr:colOff>0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14</xdr:col>
      <xdr:colOff>247650</xdr:colOff>
      <xdr:row>40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14</xdr:col>
      <xdr:colOff>247650</xdr:colOff>
      <xdr:row>63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66</xdr:row>
      <xdr:rowOff>0</xdr:rowOff>
    </xdr:from>
    <xdr:to>
      <xdr:col>14</xdr:col>
      <xdr:colOff>247650</xdr:colOff>
      <xdr:row>84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</xdr:row>
      <xdr:rowOff>85725</xdr:rowOff>
    </xdr:from>
    <xdr:to>
      <xdr:col>14</xdr:col>
      <xdr:colOff>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14</xdr:col>
      <xdr:colOff>247650</xdr:colOff>
      <xdr:row>43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14</xdr:col>
      <xdr:colOff>247650</xdr:colOff>
      <xdr:row>65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67</xdr:row>
      <xdr:rowOff>0</xdr:rowOff>
    </xdr:from>
    <xdr:to>
      <xdr:col>14</xdr:col>
      <xdr:colOff>247650</xdr:colOff>
      <xdr:row>85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7"/>
  <sheetViews>
    <sheetView topLeftCell="L19" zoomScaleNormal="100" workbookViewId="0">
      <selection activeCell="AD25" sqref="AD25"/>
    </sheetView>
  </sheetViews>
  <sheetFormatPr defaultRowHeight="15"/>
  <cols>
    <col min="1" max="2" width="9.140625" style="16"/>
    <col min="3" max="3" width="11.7109375" style="16" bestFit="1" customWidth="1"/>
    <col min="4" max="4" width="17.85546875" style="16" bestFit="1" customWidth="1"/>
    <col min="5" max="5" width="22.28515625" style="16" bestFit="1" customWidth="1"/>
    <col min="6" max="6" width="13.42578125" style="16" bestFit="1" customWidth="1"/>
    <col min="7" max="7" width="9.140625" style="16"/>
    <col min="8" max="8" width="12.5703125" style="16" bestFit="1" customWidth="1"/>
    <col min="9" max="9" width="11.5703125" style="16" customWidth="1"/>
    <col min="10" max="21" width="9.140625" style="16"/>
    <col min="22" max="22" width="17.85546875" style="16" bestFit="1" customWidth="1"/>
    <col min="23" max="23" width="20.5703125" style="16" bestFit="1" customWidth="1"/>
    <col min="24" max="24" width="13.5703125" style="16" bestFit="1" customWidth="1"/>
    <col min="25" max="25" width="9.140625" style="16"/>
    <col min="26" max="26" width="12.28515625" style="16" customWidth="1"/>
    <col min="27" max="16384" width="9.140625" style="16"/>
  </cols>
  <sheetData>
    <row r="1" spans="1:31">
      <c r="A1" s="16" t="s">
        <v>0</v>
      </c>
    </row>
    <row r="2" spans="1:31">
      <c r="D2" s="20" t="s">
        <v>1</v>
      </c>
      <c r="E2" s="20"/>
      <c r="F2" s="20"/>
    </row>
    <row r="3" spans="1:31">
      <c r="B3" s="18" t="s">
        <v>43</v>
      </c>
      <c r="C3" s="18" t="s">
        <v>5</v>
      </c>
      <c r="D3" s="18" t="s">
        <v>6</v>
      </c>
      <c r="E3" s="18" t="s">
        <v>45</v>
      </c>
      <c r="F3" s="18" t="s">
        <v>7</v>
      </c>
      <c r="G3" s="18" t="s">
        <v>8</v>
      </c>
      <c r="H3" s="18" t="s">
        <v>48</v>
      </c>
      <c r="K3" s="18" t="s">
        <v>51</v>
      </c>
      <c r="L3" s="18" t="s">
        <v>52</v>
      </c>
      <c r="M3" s="18" t="s">
        <v>53</v>
      </c>
    </row>
    <row r="4" spans="1:31">
      <c r="B4" s="18" t="s">
        <v>44</v>
      </c>
      <c r="C4" s="18" t="s">
        <v>50</v>
      </c>
      <c r="D4" s="18"/>
      <c r="E4" s="18" t="s">
        <v>46</v>
      </c>
      <c r="F4" s="18" t="s">
        <v>47</v>
      </c>
      <c r="G4" s="18" t="s">
        <v>47</v>
      </c>
      <c r="H4" s="18" t="s">
        <v>49</v>
      </c>
      <c r="I4" s="18"/>
      <c r="J4" s="13">
        <v>1</v>
      </c>
      <c r="K4" s="1"/>
      <c r="L4" s="1"/>
      <c r="M4" s="1"/>
      <c r="N4" s="1"/>
      <c r="O4" s="1"/>
      <c r="P4" s="1"/>
      <c r="Q4" s="1"/>
      <c r="R4" s="1"/>
      <c r="V4" s="20" t="s">
        <v>1</v>
      </c>
      <c r="W4" s="20"/>
      <c r="X4" s="20"/>
      <c r="AB4" s="16">
        <f>TTEST(AB6:AB9,AC6:AC11,2,3)</f>
        <v>2.812522863923576E-2</v>
      </c>
      <c r="AC4" s="16">
        <f>TTEST(AB6:AB9,AD6:AD9,2,3)</f>
        <v>0.14195099672569794</v>
      </c>
      <c r="AD4" s="16">
        <f>TTEST(AC6:AC11,AD6:AD11,2,2)</f>
        <v>0.47871862444149471</v>
      </c>
      <c r="AE4" s="16">
        <f>TTEST(AC6:AC11,AE6:AE8,2,2)</f>
        <v>1.8634704430798538E-2</v>
      </c>
    </row>
    <row r="5" spans="1:31">
      <c r="A5" s="8">
        <v>1</v>
      </c>
      <c r="B5" s="10">
        <v>150</v>
      </c>
      <c r="C5" s="9">
        <v>45</v>
      </c>
      <c r="D5" s="11" t="s">
        <v>2</v>
      </c>
      <c r="E5" s="9">
        <v>13.26568</v>
      </c>
      <c r="F5" s="9">
        <v>77</v>
      </c>
      <c r="G5" s="9">
        <v>92.6</v>
      </c>
      <c r="H5" s="15">
        <v>0.95100000000000007</v>
      </c>
      <c r="I5" s="5"/>
      <c r="J5" s="12">
        <v>1</v>
      </c>
      <c r="K5" s="4"/>
      <c r="L5" s="4"/>
      <c r="M5" s="4"/>
      <c r="N5" s="1"/>
      <c r="O5" s="1"/>
      <c r="P5" s="1"/>
      <c r="Q5" s="1"/>
      <c r="R5" s="1"/>
      <c r="T5" s="18" t="s">
        <v>43</v>
      </c>
      <c r="U5" s="18" t="s">
        <v>5</v>
      </c>
      <c r="V5" s="18" t="s">
        <v>6</v>
      </c>
      <c r="W5" s="18" t="s">
        <v>45</v>
      </c>
      <c r="X5" s="18" t="s">
        <v>7</v>
      </c>
      <c r="Y5" s="18" t="s">
        <v>8</v>
      </c>
      <c r="Z5" s="18" t="s">
        <v>48</v>
      </c>
      <c r="AB5" s="19">
        <v>150</v>
      </c>
      <c r="AC5" s="19">
        <v>300</v>
      </c>
      <c r="AD5" s="19">
        <v>450</v>
      </c>
    </row>
    <row r="6" spans="1:31">
      <c r="A6" s="8">
        <v>2</v>
      </c>
      <c r="B6" s="10">
        <v>450</v>
      </c>
      <c r="C6" s="9">
        <v>45</v>
      </c>
      <c r="D6" s="11" t="s">
        <v>2</v>
      </c>
      <c r="E6" s="9">
        <v>18.1538</v>
      </c>
      <c r="F6" s="9">
        <v>87.25</v>
      </c>
      <c r="G6" s="9">
        <v>128.6</v>
      </c>
      <c r="H6" s="15">
        <v>1.49</v>
      </c>
      <c r="I6" s="5"/>
      <c r="J6" s="13">
        <v>1</v>
      </c>
      <c r="K6" s="4"/>
      <c r="L6" s="4"/>
      <c r="M6" s="4"/>
      <c r="N6" s="1"/>
      <c r="O6" s="1"/>
      <c r="P6" s="1"/>
      <c r="Q6" s="1"/>
      <c r="R6" s="1"/>
      <c r="T6" s="18" t="s">
        <v>44</v>
      </c>
      <c r="U6" s="18" t="s">
        <v>50</v>
      </c>
      <c r="V6" s="18"/>
      <c r="W6" s="18" t="s">
        <v>46</v>
      </c>
      <c r="X6" s="18" t="s">
        <v>47</v>
      </c>
      <c r="Y6" s="18" t="s">
        <v>47</v>
      </c>
      <c r="Z6" s="18" t="s">
        <v>49</v>
      </c>
      <c r="AB6" s="16">
        <v>92.6</v>
      </c>
      <c r="AC6" s="16">
        <v>106</v>
      </c>
      <c r="AD6" s="16">
        <v>128.6</v>
      </c>
      <c r="AE6" s="16">
        <v>154</v>
      </c>
    </row>
    <row r="7" spans="1:31">
      <c r="A7" s="8">
        <v>3</v>
      </c>
      <c r="B7" s="10">
        <v>150</v>
      </c>
      <c r="C7" s="9">
        <v>180</v>
      </c>
      <c r="D7" s="11" t="s">
        <v>2</v>
      </c>
      <c r="E7" s="9">
        <v>13.052565000000001</v>
      </c>
      <c r="F7" s="9">
        <v>82.9</v>
      </c>
      <c r="G7" s="9">
        <v>99.6</v>
      </c>
      <c r="H7" s="15">
        <v>1.131</v>
      </c>
      <c r="I7" s="5"/>
      <c r="J7" s="12">
        <v>1</v>
      </c>
      <c r="K7" s="4"/>
      <c r="L7" s="4"/>
      <c r="M7" s="4"/>
      <c r="N7" s="1"/>
      <c r="O7" s="1"/>
      <c r="P7" s="1"/>
      <c r="Q7" s="1"/>
      <c r="R7" s="1"/>
      <c r="S7" s="8">
        <v>1</v>
      </c>
      <c r="T7" s="10">
        <v>150</v>
      </c>
      <c r="U7" s="9">
        <v>45</v>
      </c>
      <c r="V7" s="11" t="s">
        <v>2</v>
      </c>
      <c r="W7" s="9">
        <v>13.26568</v>
      </c>
      <c r="X7" s="9">
        <v>77</v>
      </c>
      <c r="Y7" s="9">
        <v>92.6</v>
      </c>
      <c r="Z7" s="16">
        <v>0.95100000000000007</v>
      </c>
      <c r="AB7" s="16">
        <v>99.6</v>
      </c>
      <c r="AC7" s="16">
        <v>116.69999999999999</v>
      </c>
      <c r="AD7" s="16">
        <v>109.55</v>
      </c>
      <c r="AE7" s="16">
        <v>151.4</v>
      </c>
    </row>
    <row r="8" spans="1:31">
      <c r="A8" s="8">
        <v>4</v>
      </c>
      <c r="B8" s="10">
        <v>450</v>
      </c>
      <c r="C8" s="9">
        <v>180</v>
      </c>
      <c r="D8" s="11" t="s">
        <v>2</v>
      </c>
      <c r="E8" s="9">
        <v>19.069674999999997</v>
      </c>
      <c r="F8" s="9">
        <v>93.45</v>
      </c>
      <c r="G8" s="9">
        <v>109.55</v>
      </c>
      <c r="H8" s="15">
        <v>0.93299999999999994</v>
      </c>
      <c r="I8" s="5"/>
      <c r="J8" s="13">
        <v>1</v>
      </c>
      <c r="K8" s="4"/>
      <c r="L8" s="4"/>
      <c r="M8" s="4"/>
      <c r="N8" s="1"/>
      <c r="O8" s="1"/>
      <c r="P8" s="1"/>
      <c r="Q8" s="1"/>
      <c r="R8" s="1"/>
      <c r="S8" s="8">
        <v>2</v>
      </c>
      <c r="T8" s="10">
        <v>450</v>
      </c>
      <c r="U8" s="9">
        <v>45</v>
      </c>
      <c r="V8" s="11" t="s">
        <v>2</v>
      </c>
      <c r="W8" s="9">
        <v>18.1538</v>
      </c>
      <c r="X8" s="9">
        <v>87.25</v>
      </c>
      <c r="Y8" s="9">
        <v>128.6</v>
      </c>
      <c r="Z8" s="16">
        <v>1.49</v>
      </c>
      <c r="AB8" s="16">
        <v>106.9</v>
      </c>
      <c r="AC8" s="16">
        <v>112.5</v>
      </c>
      <c r="AD8" s="16">
        <v>103.2</v>
      </c>
      <c r="AE8" s="16">
        <v>134</v>
      </c>
    </row>
    <row r="9" spans="1:31">
      <c r="A9" s="8">
        <v>5</v>
      </c>
      <c r="B9" s="10">
        <v>150</v>
      </c>
      <c r="C9" s="9">
        <v>90</v>
      </c>
      <c r="D9" s="11" t="s">
        <v>3</v>
      </c>
      <c r="E9" s="9">
        <v>15.240880000000001</v>
      </c>
      <c r="F9" s="9">
        <v>85.7</v>
      </c>
      <c r="G9" s="9">
        <v>106.9</v>
      </c>
      <c r="H9" s="15">
        <v>1.3279999999999998</v>
      </c>
      <c r="I9" s="5"/>
      <c r="J9" s="12">
        <v>1</v>
      </c>
      <c r="K9" s="4"/>
      <c r="L9" s="4"/>
      <c r="M9" s="4"/>
      <c r="N9" s="1"/>
      <c r="O9" s="1"/>
      <c r="P9" s="1"/>
      <c r="Q9" s="1"/>
      <c r="R9" s="1"/>
      <c r="S9" s="8">
        <v>3</v>
      </c>
      <c r="T9" s="10">
        <v>150</v>
      </c>
      <c r="U9" s="9">
        <v>180</v>
      </c>
      <c r="V9" s="11" t="s">
        <v>2</v>
      </c>
      <c r="W9" s="9">
        <v>13.052565000000001</v>
      </c>
      <c r="X9" s="9">
        <v>82.9</v>
      </c>
      <c r="Y9" s="9">
        <v>99.6</v>
      </c>
      <c r="Z9" s="16">
        <v>1.131</v>
      </c>
      <c r="AB9" s="16">
        <v>104.1</v>
      </c>
      <c r="AC9" s="16">
        <v>120.6</v>
      </c>
      <c r="AD9" s="16">
        <v>107.3</v>
      </c>
    </row>
    <row r="10" spans="1:31">
      <c r="A10" s="8">
        <v>6</v>
      </c>
      <c r="B10" s="10">
        <v>450</v>
      </c>
      <c r="C10" s="9">
        <v>90</v>
      </c>
      <c r="D10" s="11" t="s">
        <v>3</v>
      </c>
      <c r="E10" s="9">
        <v>14.311525</v>
      </c>
      <c r="F10" s="9">
        <v>91.5</v>
      </c>
      <c r="G10" s="9">
        <v>103.2</v>
      </c>
      <c r="H10" s="15">
        <v>0.86099999999999999</v>
      </c>
      <c r="I10" s="5"/>
      <c r="J10" s="13">
        <v>1</v>
      </c>
      <c r="K10" s="4"/>
      <c r="L10" s="4"/>
      <c r="M10" s="4"/>
      <c r="N10" s="1"/>
      <c r="O10" s="1"/>
      <c r="P10" s="1"/>
      <c r="Q10" s="1"/>
      <c r="R10" s="1"/>
      <c r="S10" s="8">
        <v>4</v>
      </c>
      <c r="T10" s="10">
        <v>450</v>
      </c>
      <c r="U10" s="9">
        <v>180</v>
      </c>
      <c r="V10" s="11" t="s">
        <v>2</v>
      </c>
      <c r="W10" s="9">
        <v>19.069674999999997</v>
      </c>
      <c r="X10" s="9">
        <v>93.45</v>
      </c>
      <c r="Y10" s="9">
        <v>109.55</v>
      </c>
      <c r="Z10" s="16">
        <v>0.93299999999999994</v>
      </c>
      <c r="AC10" s="16">
        <v>109.80000000000001</v>
      </c>
    </row>
    <row r="11" spans="1:31">
      <c r="A11" s="8">
        <v>7</v>
      </c>
      <c r="B11" s="10">
        <v>150</v>
      </c>
      <c r="C11" s="9">
        <v>90</v>
      </c>
      <c r="D11" s="11" t="s">
        <v>4</v>
      </c>
      <c r="E11" s="9">
        <v>11.984925</v>
      </c>
      <c r="F11" s="9">
        <v>88.300000000000011</v>
      </c>
      <c r="G11" s="9">
        <v>104.1</v>
      </c>
      <c r="H11" s="15">
        <v>0.754</v>
      </c>
      <c r="I11" s="5"/>
      <c r="J11" s="12">
        <v>1</v>
      </c>
      <c r="K11" s="4"/>
      <c r="L11" s="4"/>
      <c r="M11" s="4"/>
      <c r="N11" s="1"/>
      <c r="O11" s="1"/>
      <c r="P11" s="1"/>
      <c r="Q11" s="1"/>
      <c r="R11" s="1"/>
      <c r="S11" s="8">
        <v>5</v>
      </c>
      <c r="T11" s="10">
        <v>150</v>
      </c>
      <c r="U11" s="9">
        <v>90</v>
      </c>
      <c r="V11" s="11" t="s">
        <v>3</v>
      </c>
      <c r="W11" s="9">
        <v>15.240880000000001</v>
      </c>
      <c r="X11" s="9">
        <v>85.7</v>
      </c>
      <c r="Y11" s="9">
        <v>106.9</v>
      </c>
      <c r="Z11" s="16">
        <v>1.3279999999999998</v>
      </c>
      <c r="AC11" s="16">
        <v>144.55000000000001</v>
      </c>
    </row>
    <row r="12" spans="1:31">
      <c r="A12" s="8">
        <v>8</v>
      </c>
      <c r="B12" s="10">
        <v>450</v>
      </c>
      <c r="C12" s="9">
        <v>90</v>
      </c>
      <c r="D12" s="11" t="s">
        <v>4</v>
      </c>
      <c r="E12" s="9">
        <v>11.617725</v>
      </c>
      <c r="F12" s="9">
        <v>82.9</v>
      </c>
      <c r="G12" s="9">
        <v>107.3</v>
      </c>
      <c r="H12" s="15">
        <v>1.113</v>
      </c>
      <c r="I12" s="5"/>
      <c r="J12" s="13">
        <v>1</v>
      </c>
      <c r="K12" s="4"/>
      <c r="L12" s="4"/>
      <c r="M12" s="4"/>
      <c r="N12" s="1"/>
      <c r="O12" s="1"/>
      <c r="P12" s="1"/>
      <c r="Q12" s="1"/>
      <c r="R12" s="1"/>
      <c r="S12" s="8">
        <v>6</v>
      </c>
      <c r="T12" s="10">
        <v>450</v>
      </c>
      <c r="U12" s="9">
        <v>90</v>
      </c>
      <c r="V12" s="11" t="s">
        <v>3</v>
      </c>
      <c r="W12" s="9">
        <v>14.311525</v>
      </c>
      <c r="X12" s="9">
        <v>91.5</v>
      </c>
      <c r="Y12" s="9">
        <v>103.2</v>
      </c>
      <c r="Z12" s="16">
        <v>0.86099999999999999</v>
      </c>
    </row>
    <row r="13" spans="1:31">
      <c r="A13" s="8">
        <v>9</v>
      </c>
      <c r="B13" s="10">
        <v>300</v>
      </c>
      <c r="C13" s="9">
        <v>45</v>
      </c>
      <c r="D13" s="11" t="s">
        <v>3</v>
      </c>
      <c r="E13" s="9">
        <v>13.17285</v>
      </c>
      <c r="F13" s="9">
        <v>79</v>
      </c>
      <c r="G13" s="9">
        <v>102.7</v>
      </c>
      <c r="H13" s="15">
        <v>1.31</v>
      </c>
      <c r="I13" s="5"/>
      <c r="J13" s="12">
        <v>1</v>
      </c>
      <c r="K13" s="4"/>
      <c r="L13" s="4"/>
      <c r="M13" s="4"/>
      <c r="N13" s="1"/>
      <c r="O13" s="1"/>
      <c r="P13" s="1"/>
      <c r="Q13" s="1"/>
      <c r="R13" s="1"/>
      <c r="S13" s="8">
        <v>7</v>
      </c>
      <c r="T13" s="10">
        <v>150</v>
      </c>
      <c r="U13" s="9">
        <v>90</v>
      </c>
      <c r="V13" s="11" t="s">
        <v>4</v>
      </c>
      <c r="W13" s="9">
        <v>11.984925</v>
      </c>
      <c r="X13" s="9">
        <v>88.300000000000011</v>
      </c>
      <c r="Y13" s="9">
        <v>104.1</v>
      </c>
      <c r="Z13" s="16">
        <v>0.754</v>
      </c>
      <c r="AB13" s="16">
        <f>STDEV(AB6:AB9)</f>
        <v>6.2391238701168152</v>
      </c>
      <c r="AC13" s="16">
        <f>STDEV(AC6:AC11)</f>
        <v>13.813559159994764</v>
      </c>
      <c r="AD13" s="16">
        <f>STDEV(AD6:AD9)</f>
        <v>11.269233558676508</v>
      </c>
      <c r="AE13" s="16">
        <f>STDEV(AE6:AE8)</f>
        <v>10.87443485121584</v>
      </c>
    </row>
    <row r="14" spans="1:31">
      <c r="A14" s="8">
        <v>10</v>
      </c>
      <c r="B14" s="10">
        <v>300</v>
      </c>
      <c r="C14" s="9">
        <v>180</v>
      </c>
      <c r="D14" s="11" t="s">
        <v>3</v>
      </c>
      <c r="E14" s="9">
        <v>13.536225</v>
      </c>
      <c r="F14" s="9">
        <v>82.35</v>
      </c>
      <c r="G14" s="9">
        <v>106</v>
      </c>
      <c r="H14" s="15">
        <v>1.0945</v>
      </c>
      <c r="I14" s="5"/>
      <c r="J14" s="13">
        <v>1</v>
      </c>
      <c r="K14" s="4"/>
      <c r="L14" s="4"/>
      <c r="M14" s="4"/>
      <c r="N14" s="1"/>
      <c r="O14" s="1"/>
      <c r="P14" s="1"/>
      <c r="Q14" s="1"/>
      <c r="R14" s="1"/>
      <c r="S14" s="8">
        <v>8</v>
      </c>
      <c r="T14" s="10">
        <v>450</v>
      </c>
      <c r="U14" s="9">
        <v>90</v>
      </c>
      <c r="V14" s="11" t="s">
        <v>4</v>
      </c>
      <c r="W14" s="9">
        <v>11.617725</v>
      </c>
      <c r="X14" s="9">
        <v>82.9</v>
      </c>
      <c r="Y14" s="9">
        <v>107.3</v>
      </c>
      <c r="Z14" s="16">
        <v>1.113</v>
      </c>
    </row>
    <row r="15" spans="1:31">
      <c r="A15" s="8">
        <v>11</v>
      </c>
      <c r="B15" s="10">
        <v>300</v>
      </c>
      <c r="C15" s="9">
        <v>45</v>
      </c>
      <c r="D15" s="11" t="s">
        <v>4</v>
      </c>
      <c r="E15" s="9">
        <v>14.781000000000001</v>
      </c>
      <c r="F15" s="9">
        <v>85.95</v>
      </c>
      <c r="G15" s="9">
        <v>116.69999999999999</v>
      </c>
      <c r="H15" s="15">
        <v>2.0999999999999996</v>
      </c>
      <c r="I15" s="5"/>
      <c r="J15" s="12">
        <v>1</v>
      </c>
      <c r="K15" s="4"/>
      <c r="L15" s="4"/>
      <c r="M15" s="4"/>
      <c r="N15" s="1"/>
      <c r="O15" s="1"/>
      <c r="P15" s="1"/>
      <c r="Q15" s="1"/>
      <c r="R15" s="1"/>
      <c r="S15" s="8">
        <v>9</v>
      </c>
      <c r="T15" s="10">
        <v>300</v>
      </c>
      <c r="U15" s="9">
        <v>45</v>
      </c>
      <c r="V15" s="11" t="s">
        <v>3</v>
      </c>
      <c r="W15" s="9">
        <v>13.17285</v>
      </c>
      <c r="X15" s="9">
        <v>79</v>
      </c>
      <c r="Y15" s="9">
        <v>102.7</v>
      </c>
      <c r="Z15" s="16">
        <v>1.31</v>
      </c>
      <c r="AB15" s="19">
        <v>150</v>
      </c>
      <c r="AC15" s="19">
        <v>300</v>
      </c>
      <c r="AD15" s="19">
        <v>450</v>
      </c>
    </row>
    <row r="16" spans="1:31">
      <c r="A16" s="8">
        <v>12</v>
      </c>
      <c r="B16" s="10">
        <v>300</v>
      </c>
      <c r="C16" s="9">
        <v>180</v>
      </c>
      <c r="D16" s="11" t="s">
        <v>4</v>
      </c>
      <c r="E16" s="9">
        <v>14.104125</v>
      </c>
      <c r="F16" s="9">
        <v>87.8</v>
      </c>
      <c r="G16" s="9">
        <v>112.5</v>
      </c>
      <c r="H16" s="15">
        <v>1.1484999999999999</v>
      </c>
      <c r="I16" s="5"/>
      <c r="J16" s="13">
        <v>1</v>
      </c>
      <c r="K16" s="4"/>
      <c r="L16" s="4"/>
      <c r="M16" s="4"/>
      <c r="N16" s="1"/>
      <c r="O16" s="1"/>
      <c r="P16" s="1"/>
      <c r="Q16" s="1"/>
      <c r="R16" s="1"/>
      <c r="S16" s="8">
        <v>10</v>
      </c>
      <c r="T16" s="10">
        <v>300</v>
      </c>
      <c r="U16" s="9">
        <v>180</v>
      </c>
      <c r="V16" s="11" t="s">
        <v>3</v>
      </c>
      <c r="W16" s="9">
        <v>13.536225</v>
      </c>
      <c r="X16" s="9">
        <v>82.35</v>
      </c>
      <c r="Y16" s="9">
        <v>106</v>
      </c>
      <c r="Z16" s="16">
        <v>1.0945</v>
      </c>
      <c r="AB16" s="16">
        <v>0.95100000000000007</v>
      </c>
      <c r="AC16" s="16">
        <v>1.0945</v>
      </c>
      <c r="AD16" s="16">
        <v>1.49</v>
      </c>
    </row>
    <row r="17" spans="1:30">
      <c r="A17" s="8">
        <v>13</v>
      </c>
      <c r="B17" s="10">
        <v>300</v>
      </c>
      <c r="C17" s="9">
        <v>90</v>
      </c>
      <c r="D17" s="11" t="s">
        <v>2</v>
      </c>
      <c r="E17" s="9">
        <v>12.221350000000001</v>
      </c>
      <c r="F17" s="9">
        <v>89.1</v>
      </c>
      <c r="G17" s="9">
        <v>120.6</v>
      </c>
      <c r="H17" s="15">
        <v>1.472</v>
      </c>
      <c r="I17" s="5"/>
      <c r="J17" s="12">
        <v>1</v>
      </c>
      <c r="K17" s="4"/>
      <c r="L17" s="4"/>
      <c r="M17" s="4"/>
      <c r="N17" s="1"/>
      <c r="O17" s="1"/>
      <c r="P17" s="1"/>
      <c r="Q17" s="1"/>
      <c r="R17" s="1"/>
      <c r="S17" s="8">
        <v>11</v>
      </c>
      <c r="T17" s="10">
        <v>300</v>
      </c>
      <c r="U17" s="9">
        <v>45</v>
      </c>
      <c r="V17" s="11" t="s">
        <v>4</v>
      </c>
      <c r="W17" s="9">
        <v>14.781000000000001</v>
      </c>
      <c r="X17" s="9">
        <v>85.95</v>
      </c>
      <c r="Y17" s="9">
        <v>116.69999999999999</v>
      </c>
      <c r="Z17" s="16">
        <v>2.0999999999999996</v>
      </c>
      <c r="AB17" s="16">
        <v>1.131</v>
      </c>
      <c r="AC17" s="16">
        <v>2.0999999999999996</v>
      </c>
      <c r="AD17" s="16">
        <v>0.93299999999999994</v>
      </c>
    </row>
    <row r="18" spans="1:30">
      <c r="A18" s="8">
        <v>14</v>
      </c>
      <c r="B18" s="10">
        <v>300</v>
      </c>
      <c r="C18" s="9">
        <v>90</v>
      </c>
      <c r="D18" s="11" t="s">
        <v>2</v>
      </c>
      <c r="E18" s="9">
        <v>12.216799999999999</v>
      </c>
      <c r="F18" s="9">
        <v>80.900000000000006</v>
      </c>
      <c r="G18" s="9">
        <v>109.80000000000001</v>
      </c>
      <c r="H18" s="15">
        <v>1.4355</v>
      </c>
      <c r="I18" s="5"/>
      <c r="J18" s="13">
        <v>1</v>
      </c>
      <c r="K18" s="4"/>
      <c r="L18" s="4"/>
      <c r="M18" s="4"/>
      <c r="N18" s="1"/>
      <c r="O18" s="1"/>
      <c r="P18" s="1"/>
      <c r="Q18" s="1"/>
      <c r="R18" s="1"/>
      <c r="S18" s="8">
        <v>12</v>
      </c>
      <c r="T18" s="10">
        <v>300</v>
      </c>
      <c r="U18" s="9">
        <v>180</v>
      </c>
      <c r="V18" s="11" t="s">
        <v>4</v>
      </c>
      <c r="W18" s="9">
        <v>14.104125</v>
      </c>
      <c r="X18" s="9">
        <v>87.8</v>
      </c>
      <c r="Y18" s="9">
        <v>112.5</v>
      </c>
      <c r="Z18" s="16">
        <v>1.1484999999999999</v>
      </c>
      <c r="AB18" s="16">
        <v>1.3279999999999998</v>
      </c>
      <c r="AC18" s="16">
        <v>1.1484999999999999</v>
      </c>
      <c r="AD18" s="16">
        <v>0.86099999999999999</v>
      </c>
    </row>
    <row r="19" spans="1:30">
      <c r="A19" s="8">
        <v>15</v>
      </c>
      <c r="B19" s="10">
        <v>300</v>
      </c>
      <c r="C19" s="9">
        <v>90</v>
      </c>
      <c r="D19" s="11" t="s">
        <v>2</v>
      </c>
      <c r="E19" s="9">
        <v>12.52755</v>
      </c>
      <c r="F19" s="9">
        <v>95.2</v>
      </c>
      <c r="G19" s="9">
        <v>144.55000000000001</v>
      </c>
      <c r="H19" s="15">
        <v>2.3499999999999996</v>
      </c>
      <c r="I19" s="5"/>
      <c r="J19" s="1"/>
      <c r="K19" s="4"/>
      <c r="L19" s="4"/>
      <c r="M19" s="4"/>
      <c r="N19" s="1"/>
      <c r="O19" s="1"/>
      <c r="P19" s="1"/>
      <c r="Q19" s="1"/>
      <c r="R19" s="1"/>
      <c r="S19" s="8">
        <v>13</v>
      </c>
      <c r="T19" s="10">
        <v>300</v>
      </c>
      <c r="U19" s="9">
        <v>90</v>
      </c>
      <c r="V19" s="11" t="s">
        <v>2</v>
      </c>
      <c r="W19" s="9">
        <v>12.221350000000001</v>
      </c>
      <c r="X19" s="9">
        <v>89.1</v>
      </c>
      <c r="Y19" s="9">
        <v>120.6</v>
      </c>
      <c r="Z19" s="16">
        <v>1.472</v>
      </c>
      <c r="AB19" s="16">
        <v>0.754</v>
      </c>
      <c r="AC19" s="16">
        <v>1.472</v>
      </c>
      <c r="AD19" s="16">
        <v>1.113</v>
      </c>
    </row>
    <row r="20" spans="1:30">
      <c r="J20" s="1"/>
      <c r="K20" s="1"/>
      <c r="L20" s="1"/>
      <c r="M20" s="1"/>
      <c r="N20" s="1"/>
      <c r="O20" s="1"/>
      <c r="P20" s="1"/>
      <c r="Q20" s="1"/>
      <c r="R20" s="1"/>
      <c r="S20" s="8">
        <v>14</v>
      </c>
      <c r="T20" s="10">
        <v>300</v>
      </c>
      <c r="U20" s="9">
        <v>90</v>
      </c>
      <c r="V20" s="11" t="s">
        <v>2</v>
      </c>
      <c r="W20" s="9">
        <v>12.216799999999999</v>
      </c>
      <c r="X20" s="9">
        <v>80.900000000000006</v>
      </c>
      <c r="Y20" s="9">
        <v>109.80000000000001</v>
      </c>
      <c r="Z20" s="16">
        <v>1.4355</v>
      </c>
      <c r="AC20" s="16">
        <v>1.4355</v>
      </c>
    </row>
    <row r="21" spans="1:30">
      <c r="D21" s="4">
        <v>16</v>
      </c>
      <c r="F21" s="16">
        <v>92.6</v>
      </c>
      <c r="H21" s="16">
        <v>77</v>
      </c>
      <c r="J21" s="1"/>
      <c r="K21" s="1"/>
      <c r="L21" s="1"/>
      <c r="M21" s="1"/>
      <c r="N21" s="1"/>
      <c r="O21" s="1"/>
      <c r="P21" s="1"/>
      <c r="Q21" s="1"/>
      <c r="R21" s="1"/>
      <c r="S21" s="8">
        <v>15</v>
      </c>
      <c r="T21" s="10">
        <v>300</v>
      </c>
      <c r="U21" s="9">
        <v>90</v>
      </c>
      <c r="V21" s="11" t="s">
        <v>2</v>
      </c>
      <c r="W21" s="9">
        <v>12.52755</v>
      </c>
      <c r="X21" s="9">
        <v>95.2</v>
      </c>
      <c r="Y21" s="9">
        <v>144.55000000000001</v>
      </c>
      <c r="Z21" s="16">
        <v>2.3499999999999996</v>
      </c>
      <c r="AC21" s="16">
        <v>2.3499999999999996</v>
      </c>
    </row>
    <row r="22" spans="1:30">
      <c r="D22" s="4">
        <v>12.8</v>
      </c>
      <c r="F22" s="16">
        <v>99.6</v>
      </c>
      <c r="H22" s="16">
        <v>87.25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9" t="s">
        <v>102</v>
      </c>
      <c r="AB22" s="16">
        <f>STDEV(AB16:AB21)</f>
        <v>0.24558637312902107</v>
      </c>
      <c r="AC22" s="16">
        <f t="shared" ref="AC22:AD22" si="0">STDEV(AC16:AC21)</f>
        <v>0.5128989585353686</v>
      </c>
      <c r="AD22" s="16">
        <f t="shared" si="0"/>
        <v>0.28123344395715072</v>
      </c>
    </row>
    <row r="23" spans="1:30">
      <c r="D23" s="4">
        <v>12.8</v>
      </c>
      <c r="F23" s="16">
        <v>106.9</v>
      </c>
      <c r="H23" s="16">
        <v>82.9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W23" s="16" t="s">
        <v>99</v>
      </c>
      <c r="X23" s="16" t="s">
        <v>100</v>
      </c>
      <c r="Y23" s="16" t="s">
        <v>101</v>
      </c>
    </row>
    <row r="24" spans="1:30" ht="15.75" thickBot="1">
      <c r="D24" s="4">
        <v>16</v>
      </c>
      <c r="F24" s="16">
        <v>104.1</v>
      </c>
      <c r="H24" s="16">
        <v>93.45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9" t="s">
        <v>41</v>
      </c>
      <c r="W24" s="9">
        <v>13.39</v>
      </c>
      <c r="X24" s="9">
        <v>13.22</v>
      </c>
      <c r="Y24" s="9">
        <v>15.79</v>
      </c>
      <c r="AA24" s="16" t="s">
        <v>106</v>
      </c>
      <c r="AB24" s="16">
        <f>TTEST(AB16:AB19,AC16:AC21,2,3)</f>
        <v>5.2122029456490207E-2</v>
      </c>
      <c r="AC24" s="16">
        <f>TTEST(AB16:AB19,AD16:AD21,2,2)</f>
        <v>0.76558150364173982</v>
      </c>
      <c r="AD24" s="16">
        <f>TTEST(AC16:AC21,AD16:AD21,2,3)</f>
        <v>8.2954262744233342E-2</v>
      </c>
    </row>
    <row r="25" spans="1:30" ht="15.75" thickBot="1">
      <c r="F25" s="16">
        <v>102.7</v>
      </c>
      <c r="H25" s="16">
        <v>85.7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W25" s="17">
        <v>2.3778646559243919</v>
      </c>
      <c r="X25" s="17">
        <v>2.5680911890774434</v>
      </c>
      <c r="Y25" s="17">
        <v>2.4579058863521244</v>
      </c>
    </row>
    <row r="26" spans="1:30" ht="15.75" thickTop="1">
      <c r="F26" s="16">
        <v>116.69999999999999</v>
      </c>
      <c r="H26" s="16">
        <v>91.5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9" t="s">
        <v>7</v>
      </c>
    </row>
    <row r="27" spans="1:30">
      <c r="F27" s="16">
        <v>120.6</v>
      </c>
      <c r="H27" s="16">
        <v>88.300000000000011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W27" s="16" t="s">
        <v>99</v>
      </c>
      <c r="X27" s="16" t="s">
        <v>100</v>
      </c>
      <c r="Y27" s="16" t="s">
        <v>101</v>
      </c>
    </row>
    <row r="28" spans="1:30">
      <c r="F28" s="16">
        <v>144.55000000000001</v>
      </c>
      <c r="H28" s="16">
        <v>82.9</v>
      </c>
      <c r="V28" s="9" t="s">
        <v>41</v>
      </c>
      <c r="W28" s="9">
        <v>83.48</v>
      </c>
      <c r="X28" s="9">
        <v>85.76</v>
      </c>
      <c r="Y28" s="9">
        <v>88.78</v>
      </c>
    </row>
    <row r="29" spans="1:30">
      <c r="H29" s="16">
        <v>79</v>
      </c>
    </row>
    <row r="30" spans="1:30">
      <c r="H30" s="16">
        <v>82.35</v>
      </c>
      <c r="V30" s="9" t="s">
        <v>8</v>
      </c>
    </row>
    <row r="31" spans="1:30">
      <c r="H31" s="16">
        <v>85.95</v>
      </c>
      <c r="W31" s="16" t="s">
        <v>99</v>
      </c>
      <c r="X31" s="16" t="s">
        <v>100</v>
      </c>
      <c r="Y31" s="16" t="s">
        <v>101</v>
      </c>
    </row>
    <row r="32" spans="1:30">
      <c r="H32" s="16">
        <v>87.8</v>
      </c>
      <c r="V32" s="9" t="s">
        <v>41</v>
      </c>
      <c r="W32" s="9">
        <v>100.8</v>
      </c>
      <c r="X32" s="9">
        <v>113.2</v>
      </c>
      <c r="Y32" s="9">
        <v>112.6</v>
      </c>
    </row>
    <row r="33" spans="8:25">
      <c r="H33" s="16">
        <v>89.1</v>
      </c>
    </row>
    <row r="34" spans="8:25">
      <c r="H34" s="16">
        <v>80.900000000000006</v>
      </c>
      <c r="V34" s="9" t="s">
        <v>103</v>
      </c>
    </row>
    <row r="35" spans="8:25">
      <c r="H35" s="16">
        <v>95.2</v>
      </c>
      <c r="W35" s="16" t="s">
        <v>99</v>
      </c>
      <c r="X35" s="16" t="s">
        <v>100</v>
      </c>
      <c r="Y35" s="16" t="s">
        <v>101</v>
      </c>
    </row>
    <row r="36" spans="8:25">
      <c r="V36" s="9" t="s">
        <v>41</v>
      </c>
      <c r="W36" s="9">
        <v>1.0409999999999999</v>
      </c>
      <c r="X36" s="9">
        <v>1.56</v>
      </c>
      <c r="Y36" s="9">
        <v>1.1000000000000001</v>
      </c>
    </row>
    <row r="45" spans="8:25" ht="15.75" thickBot="1">
      <c r="V45" s="16" t="s">
        <v>99</v>
      </c>
      <c r="W45" s="16" t="s">
        <v>100</v>
      </c>
      <c r="X45" s="16" t="s">
        <v>101</v>
      </c>
    </row>
    <row r="46" spans="8:25" ht="15.75" thickBot="1">
      <c r="V46" s="17">
        <v>2.3778646559243919</v>
      </c>
      <c r="W46" s="17">
        <v>2.5680911890774434</v>
      </c>
      <c r="X46" s="17">
        <v>2.4579058863521244</v>
      </c>
    </row>
    <row r="47" spans="8:25" ht="15.75" thickTop="1"/>
  </sheetData>
  <mergeCells count="2">
    <mergeCell ref="D2:F2"/>
    <mergeCell ref="V4:X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N109"/>
  <sheetViews>
    <sheetView topLeftCell="A61" workbookViewId="0">
      <selection activeCell="P83" sqref="P83"/>
    </sheetView>
  </sheetViews>
  <sheetFormatPr defaultRowHeight="15"/>
  <sheetData>
    <row r="3" spans="2:8">
      <c r="C3" t="s">
        <v>51</v>
      </c>
      <c r="D3" t="s">
        <v>52</v>
      </c>
      <c r="E3" t="s">
        <v>53</v>
      </c>
    </row>
    <row r="4" spans="2:8">
      <c r="B4" s="16" t="s">
        <v>98</v>
      </c>
      <c r="C4" t="s">
        <v>54</v>
      </c>
      <c r="D4" t="s">
        <v>55</v>
      </c>
      <c r="E4" t="s">
        <v>56</v>
      </c>
      <c r="F4" t="s">
        <v>3</v>
      </c>
    </row>
    <row r="5" spans="2:8">
      <c r="B5" s="15">
        <f>-5.58457+0.00855246*C5+0.0140219*D5+0.656933*$F$5-0.0000227889*C5^2-0.0000121399*D5^2-0.0220459*$F$5^2-0.0000154893*C5*D5+0.000430208*C5*F5-0.000593933*D5*$F$5</f>
        <v>0.96803427349999804</v>
      </c>
      <c r="C5" s="3">
        <v>150</v>
      </c>
      <c r="D5" s="3">
        <v>45</v>
      </c>
      <c r="E5" t="s">
        <v>58</v>
      </c>
      <c r="F5">
        <f t="shared" ref="F5:F20" si="0">H5*16</f>
        <v>12.8</v>
      </c>
      <c r="H5">
        <v>0.8</v>
      </c>
    </row>
    <row r="6" spans="2:8">
      <c r="B6" s="15">
        <f t="shared" ref="B6:B20" si="1">-5.58457+0.00855246*C6+0.0140219*D6+0.656933*$F$5-0.0000227889*C6^2-0.0000121399*D6^2-0.0220459*$F$5^2-0.0000154893*C6*D6+0.000430208*C6*F6-0.000593933*D6*$F$5</f>
        <v>1.7368550634999975</v>
      </c>
      <c r="C6" s="3">
        <f>C5+100</f>
        <v>250</v>
      </c>
      <c r="D6" s="3">
        <v>45</v>
      </c>
      <c r="E6" t="s">
        <v>59</v>
      </c>
      <c r="F6">
        <f t="shared" si="0"/>
        <v>16</v>
      </c>
      <c r="H6">
        <v>1</v>
      </c>
    </row>
    <row r="7" spans="2:8">
      <c r="B7" s="15">
        <f t="shared" si="1"/>
        <v>2.0843144934999978</v>
      </c>
      <c r="C7" s="3">
        <v>350</v>
      </c>
      <c r="D7" s="3">
        <v>45</v>
      </c>
      <c r="E7" s="14" t="s">
        <v>60</v>
      </c>
      <c r="F7">
        <f t="shared" si="0"/>
        <v>17.600000000000001</v>
      </c>
      <c r="H7">
        <v>1.1000000000000001</v>
      </c>
    </row>
    <row r="8" spans="2:8">
      <c r="B8" s="15">
        <f t="shared" si="1"/>
        <v>2.1136624834999975</v>
      </c>
      <c r="C8" s="3">
        <v>450</v>
      </c>
      <c r="D8" s="3">
        <v>45</v>
      </c>
      <c r="E8" t="s">
        <v>4</v>
      </c>
      <c r="F8">
        <f t="shared" si="0"/>
        <v>19.2</v>
      </c>
      <c r="H8">
        <v>1.2</v>
      </c>
    </row>
    <row r="9" spans="2:8">
      <c r="B9" s="15">
        <f t="shared" si="1"/>
        <v>1.0786116979999982</v>
      </c>
      <c r="C9" s="3">
        <v>150</v>
      </c>
      <c r="D9" s="3">
        <v>90</v>
      </c>
      <c r="E9" t="s">
        <v>58</v>
      </c>
      <c r="F9">
        <f t="shared" si="0"/>
        <v>12.8</v>
      </c>
      <c r="H9">
        <v>0.8</v>
      </c>
    </row>
    <row r="10" spans="2:8">
      <c r="B10" s="15">
        <f t="shared" si="1"/>
        <v>1.7777306379999986</v>
      </c>
      <c r="C10" s="3">
        <f>C9+100</f>
        <v>250</v>
      </c>
      <c r="D10" s="3">
        <v>90</v>
      </c>
      <c r="E10" t="s">
        <v>59</v>
      </c>
      <c r="F10">
        <f t="shared" si="0"/>
        <v>16</v>
      </c>
      <c r="H10">
        <v>1</v>
      </c>
    </row>
    <row r="11" spans="2:8">
      <c r="B11" s="15">
        <f t="shared" si="1"/>
        <v>2.055488217999998</v>
      </c>
      <c r="C11" s="3">
        <v>350</v>
      </c>
      <c r="D11" s="3">
        <v>90</v>
      </c>
      <c r="E11" s="14" t="s">
        <v>60</v>
      </c>
      <c r="F11">
        <f t="shared" si="0"/>
        <v>17.600000000000001</v>
      </c>
      <c r="H11">
        <v>1.1000000000000001</v>
      </c>
    </row>
    <row r="12" spans="2:8">
      <c r="B12" s="15">
        <f t="shared" si="1"/>
        <v>2.015134357999997</v>
      </c>
      <c r="C12" s="3">
        <v>450</v>
      </c>
      <c r="D12" s="3">
        <v>90</v>
      </c>
      <c r="E12" t="s">
        <v>4</v>
      </c>
      <c r="F12">
        <f t="shared" si="0"/>
        <v>19.2</v>
      </c>
      <c r="H12">
        <v>1.2</v>
      </c>
    </row>
    <row r="13" spans="2:8">
      <c r="B13" s="15">
        <f t="shared" si="1"/>
        <v>1.1400225274999982</v>
      </c>
      <c r="C13" s="3">
        <v>150</v>
      </c>
      <c r="D13" s="3">
        <v>135</v>
      </c>
      <c r="E13" t="s">
        <v>58</v>
      </c>
      <c r="F13">
        <f t="shared" si="0"/>
        <v>12.8</v>
      </c>
      <c r="H13">
        <v>0.8</v>
      </c>
    </row>
    <row r="14" spans="2:8">
      <c r="B14" s="15">
        <f t="shared" si="1"/>
        <v>1.7694396174999987</v>
      </c>
      <c r="C14" s="3">
        <f>C13+100</f>
        <v>250</v>
      </c>
      <c r="D14" s="3">
        <v>135</v>
      </c>
      <c r="E14" t="s">
        <v>59</v>
      </c>
      <c r="F14">
        <f t="shared" si="0"/>
        <v>16</v>
      </c>
      <c r="H14">
        <v>1</v>
      </c>
    </row>
    <row r="15" spans="2:8">
      <c r="B15" s="15">
        <f t="shared" si="1"/>
        <v>1.9774953474999972</v>
      </c>
      <c r="C15" s="3">
        <v>350</v>
      </c>
      <c r="D15" s="3">
        <v>135</v>
      </c>
      <c r="E15" s="14" t="s">
        <v>60</v>
      </c>
      <c r="F15">
        <f t="shared" si="0"/>
        <v>17.600000000000001</v>
      </c>
      <c r="H15">
        <v>1.1000000000000001</v>
      </c>
    </row>
    <row r="16" spans="2:8">
      <c r="B16" s="15">
        <f t="shared" si="1"/>
        <v>1.8674396374999984</v>
      </c>
      <c r="C16" s="3">
        <v>450</v>
      </c>
      <c r="D16" s="3">
        <v>135</v>
      </c>
      <c r="E16" t="s">
        <v>4</v>
      </c>
      <c r="F16">
        <f t="shared" si="0"/>
        <v>19.2</v>
      </c>
      <c r="H16">
        <v>1.2</v>
      </c>
    </row>
    <row r="17" spans="2:14">
      <c r="B17" s="15">
        <f t="shared" si="1"/>
        <v>1.152266761999998</v>
      </c>
      <c r="C17" s="3">
        <v>150</v>
      </c>
      <c r="D17" s="3">
        <v>180</v>
      </c>
      <c r="E17" t="s">
        <v>58</v>
      </c>
      <c r="F17">
        <f t="shared" si="0"/>
        <v>12.8</v>
      </c>
      <c r="H17">
        <v>0.8</v>
      </c>
    </row>
    <row r="18" spans="2:14">
      <c r="B18" s="15">
        <f t="shared" si="1"/>
        <v>1.7119820019999985</v>
      </c>
      <c r="C18" s="3">
        <f>C17+100</f>
        <v>250</v>
      </c>
      <c r="D18" s="3">
        <v>180</v>
      </c>
      <c r="E18" t="s">
        <v>59</v>
      </c>
      <c r="F18">
        <f t="shared" si="0"/>
        <v>16</v>
      </c>
      <c r="H18">
        <v>1</v>
      </c>
    </row>
    <row r="19" spans="2:14">
      <c r="B19" s="15">
        <f t="shared" si="1"/>
        <v>1.8503358819999971</v>
      </c>
      <c r="C19" s="3">
        <v>350</v>
      </c>
      <c r="D19" s="3">
        <v>180</v>
      </c>
      <c r="E19" s="14" t="s">
        <v>60</v>
      </c>
      <c r="F19">
        <f t="shared" si="0"/>
        <v>17.600000000000001</v>
      </c>
      <c r="H19">
        <v>1.1000000000000001</v>
      </c>
    </row>
    <row r="20" spans="2:14">
      <c r="B20" s="15">
        <f t="shared" si="1"/>
        <v>1.6705783219999979</v>
      </c>
      <c r="C20" s="3">
        <v>450</v>
      </c>
      <c r="D20" s="3">
        <v>180</v>
      </c>
      <c r="E20" t="s">
        <v>4</v>
      </c>
      <c r="F20">
        <f t="shared" si="0"/>
        <v>19.2</v>
      </c>
      <c r="H20">
        <v>1.2</v>
      </c>
    </row>
    <row r="25" spans="2:14">
      <c r="B25" s="16"/>
      <c r="C25" s="16" t="s">
        <v>51</v>
      </c>
      <c r="D25" s="16" t="s">
        <v>52</v>
      </c>
      <c r="E25" s="16" t="s">
        <v>53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2:14">
      <c r="B26" s="16" t="s">
        <v>98</v>
      </c>
      <c r="C26" s="16" t="s">
        <v>54</v>
      </c>
      <c r="D26" s="16" t="s">
        <v>55</v>
      </c>
      <c r="E26" s="16" t="s">
        <v>56</v>
      </c>
      <c r="F26" s="16" t="s">
        <v>3</v>
      </c>
      <c r="G26" s="16"/>
      <c r="H26" s="16"/>
      <c r="I26" s="16"/>
      <c r="J26" s="16"/>
      <c r="K26" s="16"/>
      <c r="L26" s="16"/>
      <c r="M26" s="16"/>
      <c r="N26" s="16"/>
    </row>
    <row r="27" spans="2:14">
      <c r="B27" s="15">
        <f>-5.58457+0.00855246*C27+0.0140219*D27+0.656933*$F$6-0.0000227889*C27^2-0.0000121399*D27^2-0.0220459*$F$6^2-0.0000154893*C27*D27+0.000430208*C27*$F$6-0.000593933*D27*$F$6</f>
        <v>1.1594432174999993</v>
      </c>
      <c r="C27" s="3">
        <v>150</v>
      </c>
      <c r="D27" s="3">
        <v>45</v>
      </c>
      <c r="E27" s="16" t="s">
        <v>58</v>
      </c>
      <c r="F27" s="16">
        <f t="shared" ref="F27:F42" si="2">H27*16</f>
        <v>12.8</v>
      </c>
      <c r="G27" s="16"/>
      <c r="H27" s="16">
        <v>0.8</v>
      </c>
      <c r="I27" s="16"/>
      <c r="J27" s="16"/>
      <c r="K27" s="16"/>
      <c r="L27" s="16"/>
      <c r="M27" s="16"/>
      <c r="N27" s="16"/>
    </row>
    <row r="28" spans="2:14">
      <c r="B28" s="15">
        <f t="shared" ref="B28:B42" si="3">-5.58457+0.00855246*C28+0.0140219*D28+0.656933*$F$6-0.0000227889*C28^2-0.0000121399*D28^2-0.0220459*$F$6^2-0.0000154893*C28*D28+0.000430208*C28*$F$6-0.000593933*D28*$F$6</f>
        <v>1.7217641674999986</v>
      </c>
      <c r="C28" s="3">
        <f>C27+100</f>
        <v>250</v>
      </c>
      <c r="D28" s="3">
        <v>45</v>
      </c>
      <c r="E28" s="16" t="s">
        <v>59</v>
      </c>
      <c r="F28" s="16">
        <f t="shared" si="2"/>
        <v>16</v>
      </c>
      <c r="G28" s="16"/>
      <c r="H28" s="16">
        <v>1</v>
      </c>
      <c r="I28" s="16"/>
      <c r="J28" s="16"/>
      <c r="K28" s="16"/>
      <c r="L28" s="16"/>
      <c r="M28" s="16"/>
      <c r="N28" s="16"/>
    </row>
    <row r="29" spans="2:14">
      <c r="B29" s="15">
        <f t="shared" si="3"/>
        <v>1.8283071174999974</v>
      </c>
      <c r="C29" s="3">
        <v>350</v>
      </c>
      <c r="D29" s="3">
        <v>45</v>
      </c>
      <c r="E29" s="14" t="s">
        <v>60</v>
      </c>
      <c r="F29" s="16">
        <f t="shared" si="2"/>
        <v>17.600000000000001</v>
      </c>
      <c r="G29" s="16"/>
      <c r="H29" s="16">
        <v>1.1000000000000001</v>
      </c>
      <c r="I29" s="16"/>
      <c r="J29" s="16"/>
      <c r="K29" s="16"/>
      <c r="L29" s="16"/>
      <c r="M29" s="16"/>
      <c r="N29" s="16"/>
    </row>
    <row r="30" spans="2:14">
      <c r="B30" s="15">
        <f t="shared" si="3"/>
        <v>1.4790720674999984</v>
      </c>
      <c r="C30" s="3">
        <v>450</v>
      </c>
      <c r="D30" s="3">
        <v>45</v>
      </c>
      <c r="E30" s="16" t="s">
        <v>4</v>
      </c>
      <c r="F30" s="16">
        <f t="shared" si="2"/>
        <v>19.2</v>
      </c>
      <c r="G30" s="16"/>
      <c r="H30" s="16">
        <v>1.2</v>
      </c>
      <c r="I30" s="16"/>
      <c r="J30" s="16"/>
      <c r="K30" s="16"/>
      <c r="L30" s="16"/>
      <c r="M30" s="16"/>
      <c r="N30" s="16"/>
    </row>
    <row r="31" spans="2:14">
      <c r="B31" s="15">
        <f t="shared" si="3"/>
        <v>1.1844942899999993</v>
      </c>
      <c r="C31" s="3">
        <v>150</v>
      </c>
      <c r="D31" s="3">
        <v>90</v>
      </c>
      <c r="E31" s="16" t="s">
        <v>58</v>
      </c>
      <c r="F31" s="16">
        <f t="shared" si="2"/>
        <v>12.8</v>
      </c>
      <c r="G31" s="16"/>
      <c r="H31" s="16">
        <v>0.8</v>
      </c>
      <c r="I31" s="16"/>
      <c r="J31" s="16"/>
      <c r="K31" s="16"/>
      <c r="L31" s="16"/>
      <c r="M31" s="16"/>
      <c r="N31" s="16"/>
    </row>
    <row r="32" spans="2:14">
      <c r="B32" s="15">
        <f t="shared" si="3"/>
        <v>1.677113389999999</v>
      </c>
      <c r="C32" s="3">
        <f>C31+100</f>
        <v>250</v>
      </c>
      <c r="D32" s="3">
        <v>90</v>
      </c>
      <c r="E32" s="16" t="s">
        <v>59</v>
      </c>
      <c r="F32" s="16">
        <f t="shared" si="2"/>
        <v>16</v>
      </c>
      <c r="G32" s="16"/>
      <c r="H32" s="16">
        <v>1</v>
      </c>
      <c r="I32" s="16"/>
      <c r="J32" s="16"/>
      <c r="K32" s="16"/>
      <c r="L32" s="16"/>
      <c r="M32" s="16"/>
      <c r="N32" s="16"/>
    </row>
    <row r="33" spans="2:14">
      <c r="B33" s="15">
        <f t="shared" si="3"/>
        <v>1.7139544899999992</v>
      </c>
      <c r="C33" s="3">
        <v>350</v>
      </c>
      <c r="D33" s="3">
        <v>90</v>
      </c>
      <c r="E33" s="14" t="s">
        <v>60</v>
      </c>
      <c r="F33" s="16">
        <f t="shared" si="2"/>
        <v>17.600000000000001</v>
      </c>
      <c r="G33" s="16"/>
      <c r="H33" s="16">
        <v>1.1000000000000001</v>
      </c>
      <c r="I33" s="16"/>
      <c r="J33" s="16"/>
      <c r="K33" s="16"/>
      <c r="L33" s="16"/>
      <c r="M33" s="16"/>
      <c r="N33" s="16"/>
    </row>
    <row r="34" spans="2:14">
      <c r="B34" s="15">
        <f t="shared" si="3"/>
        <v>1.2950175899999985</v>
      </c>
      <c r="C34" s="3">
        <v>450</v>
      </c>
      <c r="D34" s="3">
        <v>90</v>
      </c>
      <c r="E34" s="16" t="s">
        <v>4</v>
      </c>
      <c r="F34" s="16">
        <f t="shared" si="2"/>
        <v>19.2</v>
      </c>
      <c r="G34" s="16"/>
      <c r="H34" s="16">
        <v>1.2</v>
      </c>
      <c r="I34" s="16"/>
      <c r="J34" s="16"/>
      <c r="K34" s="16"/>
      <c r="L34" s="16"/>
      <c r="M34" s="16"/>
      <c r="N34" s="16"/>
    </row>
    <row r="35" spans="2:14">
      <c r="B35" s="15">
        <f t="shared" si="3"/>
        <v>1.1603787674999981</v>
      </c>
      <c r="C35" s="3">
        <v>150</v>
      </c>
      <c r="D35" s="3">
        <v>135</v>
      </c>
      <c r="E35" s="16" t="s">
        <v>58</v>
      </c>
      <c r="F35" s="16">
        <f t="shared" si="2"/>
        <v>12.8</v>
      </c>
      <c r="G35" s="16"/>
      <c r="H35" s="16">
        <v>0.8</v>
      </c>
      <c r="I35" s="16"/>
      <c r="J35" s="16"/>
      <c r="K35" s="16"/>
      <c r="L35" s="16"/>
      <c r="M35" s="16"/>
      <c r="N35" s="16"/>
    </row>
    <row r="36" spans="2:14">
      <c r="B36" s="15">
        <f t="shared" si="3"/>
        <v>1.5832960174999997</v>
      </c>
      <c r="C36" s="3">
        <f>C35+100</f>
        <v>250</v>
      </c>
      <c r="D36" s="3">
        <v>135</v>
      </c>
      <c r="E36" s="16" t="s">
        <v>59</v>
      </c>
      <c r="F36" s="16">
        <f t="shared" si="2"/>
        <v>16</v>
      </c>
      <c r="G36" s="16"/>
      <c r="H36" s="16">
        <v>1</v>
      </c>
      <c r="I36" s="16"/>
      <c r="J36" s="16"/>
      <c r="K36" s="16"/>
      <c r="L36" s="16"/>
      <c r="M36" s="16"/>
      <c r="N36" s="16"/>
    </row>
    <row r="37" spans="2:14">
      <c r="B37" s="15">
        <f t="shared" si="3"/>
        <v>1.5504352674999982</v>
      </c>
      <c r="C37" s="3">
        <v>350</v>
      </c>
      <c r="D37" s="3">
        <v>135</v>
      </c>
      <c r="E37" s="14" t="s">
        <v>60</v>
      </c>
      <c r="F37" s="16">
        <f t="shared" si="2"/>
        <v>17.600000000000001</v>
      </c>
      <c r="G37" s="16"/>
      <c r="H37" s="16">
        <v>1.1000000000000001</v>
      </c>
      <c r="I37" s="16"/>
      <c r="J37" s="16"/>
      <c r="K37" s="16"/>
      <c r="L37" s="16"/>
      <c r="M37" s="16"/>
      <c r="N37" s="16"/>
    </row>
    <row r="38" spans="2:14">
      <c r="B38" s="15">
        <f t="shared" si="3"/>
        <v>1.0617965174999993</v>
      </c>
      <c r="C38" s="3">
        <v>450</v>
      </c>
      <c r="D38" s="3">
        <v>135</v>
      </c>
      <c r="E38" s="16" t="s">
        <v>4</v>
      </c>
      <c r="F38" s="16">
        <f t="shared" si="2"/>
        <v>19.2</v>
      </c>
      <c r="G38" s="16"/>
      <c r="H38" s="16">
        <v>1.2</v>
      </c>
      <c r="I38" s="16"/>
      <c r="J38" s="16"/>
      <c r="K38" s="16"/>
      <c r="L38" s="16"/>
      <c r="M38" s="16"/>
      <c r="N38" s="16"/>
    </row>
    <row r="39" spans="2:14">
      <c r="B39" s="15">
        <f t="shared" si="3"/>
        <v>1.0870966499999999</v>
      </c>
      <c r="C39" s="3">
        <v>150</v>
      </c>
      <c r="D39" s="3">
        <v>180</v>
      </c>
      <c r="E39" s="16" t="s">
        <v>58</v>
      </c>
      <c r="F39" s="16">
        <f t="shared" si="2"/>
        <v>12.8</v>
      </c>
      <c r="G39" s="16"/>
      <c r="H39" s="16">
        <v>0.8</v>
      </c>
      <c r="I39" s="16"/>
      <c r="J39" s="16"/>
      <c r="K39" s="16"/>
      <c r="L39" s="16"/>
      <c r="M39" s="16"/>
      <c r="N39" s="16"/>
    </row>
    <row r="40" spans="2:14">
      <c r="B40" s="15">
        <f t="shared" si="3"/>
        <v>1.4403120499999988</v>
      </c>
      <c r="C40" s="3">
        <f>C39+100</f>
        <v>250</v>
      </c>
      <c r="D40" s="3">
        <v>180</v>
      </c>
      <c r="E40" s="16" t="s">
        <v>59</v>
      </c>
      <c r="F40" s="16">
        <f t="shared" si="2"/>
        <v>16</v>
      </c>
      <c r="G40" s="16"/>
      <c r="H40" s="16">
        <v>1</v>
      </c>
      <c r="I40" s="16"/>
      <c r="J40" s="16"/>
      <c r="K40" s="16"/>
      <c r="L40" s="16"/>
      <c r="M40" s="16"/>
      <c r="N40" s="16"/>
    </row>
    <row r="41" spans="2:14">
      <c r="B41" s="15">
        <f t="shared" si="3"/>
        <v>1.3377494499999982</v>
      </c>
      <c r="C41" s="3">
        <v>350</v>
      </c>
      <c r="D41" s="3">
        <v>180</v>
      </c>
      <c r="E41" s="14" t="s">
        <v>60</v>
      </c>
      <c r="F41" s="16">
        <f t="shared" si="2"/>
        <v>17.600000000000001</v>
      </c>
      <c r="G41" s="16"/>
      <c r="H41" s="16">
        <v>1.1000000000000001</v>
      </c>
      <c r="I41" s="16"/>
      <c r="J41" s="16"/>
      <c r="K41" s="16"/>
      <c r="L41" s="16"/>
      <c r="M41" s="16"/>
      <c r="N41" s="16"/>
    </row>
    <row r="42" spans="2:14">
      <c r="B42" s="15">
        <f t="shared" si="3"/>
        <v>0.77940884999999938</v>
      </c>
      <c r="C42" s="3">
        <v>450</v>
      </c>
      <c r="D42" s="3">
        <v>180</v>
      </c>
      <c r="E42" s="16" t="s">
        <v>4</v>
      </c>
      <c r="F42" s="16">
        <f t="shared" si="2"/>
        <v>19.2</v>
      </c>
      <c r="G42" s="16"/>
      <c r="H42" s="16">
        <v>1.2</v>
      </c>
      <c r="I42" s="16"/>
      <c r="J42" s="16"/>
      <c r="K42" s="16"/>
      <c r="L42" s="16"/>
      <c r="M42" s="16"/>
      <c r="N42" s="16"/>
    </row>
    <row r="43" spans="2:1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6" spans="2:14">
      <c r="B46" s="16"/>
      <c r="C46" s="16" t="s">
        <v>51</v>
      </c>
      <c r="D46" s="16" t="s">
        <v>52</v>
      </c>
      <c r="E46" s="16" t="s">
        <v>53</v>
      </c>
      <c r="F46" s="16"/>
      <c r="G46" s="16"/>
      <c r="H46" s="16"/>
      <c r="I46" s="16"/>
      <c r="J46" s="16"/>
      <c r="K46" s="16"/>
      <c r="L46" s="16"/>
      <c r="M46" s="16"/>
      <c r="N46" s="16"/>
    </row>
    <row r="47" spans="2:14">
      <c r="B47" s="16" t="s">
        <v>98</v>
      </c>
      <c r="C47" s="16" t="s">
        <v>54</v>
      </c>
      <c r="D47" s="16" t="s">
        <v>55</v>
      </c>
      <c r="E47" s="16" t="s">
        <v>56</v>
      </c>
      <c r="F47" s="16" t="s">
        <v>3</v>
      </c>
      <c r="G47" s="16"/>
      <c r="H47" s="16"/>
      <c r="I47" s="16"/>
      <c r="J47" s="16"/>
      <c r="K47" s="16"/>
      <c r="L47" s="16"/>
      <c r="M47" s="16"/>
      <c r="N47" s="16"/>
    </row>
    <row r="48" spans="2:14">
      <c r="B48" s="15">
        <f>-5.58457+0.00855246*C48+0.0140219*D48+0.656933*$F$7-0.0000227889*C48^2-0.0000121399*D48^2-0.0220459*$F$7^2-0.0000154893*C48*D48+0.000430208*C48*$F$7-0.000593933*D48*F$7</f>
        <v>1.0858351774999995</v>
      </c>
      <c r="C48" s="3">
        <v>150</v>
      </c>
      <c r="D48" s="3">
        <v>45</v>
      </c>
      <c r="E48" s="16" t="s">
        <v>58</v>
      </c>
      <c r="F48" s="16">
        <f t="shared" ref="F48:F63" si="4">H48*16</f>
        <v>12.8</v>
      </c>
      <c r="G48" s="16"/>
      <c r="H48" s="16">
        <v>0.8</v>
      </c>
      <c r="I48" s="16"/>
      <c r="J48" s="16"/>
      <c r="K48" s="16"/>
      <c r="L48" s="16"/>
      <c r="M48" s="16"/>
      <c r="N48" s="16"/>
    </row>
    <row r="49" spans="2:14">
      <c r="B49" s="15">
        <f t="shared" ref="B49:B63" si="5">-5.58457+0.00855246*C49+0.0140219*D49+0.656933*$F$7-0.0000227889*C49^2-0.0000121399*D49^2-0.0220459*$F$7^2-0.0000154893*C49*D49+0.000430208*C49*$F$7-0.000593933*D49*F$7</f>
        <v>1.716989407499999</v>
      </c>
      <c r="C49" s="3">
        <f>C48+100</f>
        <v>250</v>
      </c>
      <c r="D49" s="3">
        <v>45</v>
      </c>
      <c r="E49" s="16" t="s">
        <v>59</v>
      </c>
      <c r="F49" s="16">
        <f t="shared" si="4"/>
        <v>16</v>
      </c>
      <c r="G49" s="16"/>
      <c r="H49" s="16">
        <v>1</v>
      </c>
      <c r="I49" s="16"/>
      <c r="J49" s="16"/>
      <c r="K49" s="16"/>
      <c r="L49" s="16"/>
      <c r="M49" s="16"/>
      <c r="N49" s="16"/>
    </row>
    <row r="50" spans="2:14">
      <c r="B50" s="15">
        <f t="shared" si="5"/>
        <v>1.8923656374999993</v>
      </c>
      <c r="C50" s="3">
        <v>350</v>
      </c>
      <c r="D50" s="3">
        <v>45</v>
      </c>
      <c r="E50" s="14" t="s">
        <v>60</v>
      </c>
      <c r="F50" s="16">
        <f t="shared" si="4"/>
        <v>17.600000000000001</v>
      </c>
      <c r="G50" s="16"/>
      <c r="H50" s="16">
        <v>1.1000000000000001</v>
      </c>
      <c r="I50" s="16"/>
      <c r="J50" s="16"/>
      <c r="K50" s="16"/>
      <c r="L50" s="16"/>
      <c r="M50" s="16"/>
      <c r="N50" s="16"/>
    </row>
    <row r="51" spans="2:14">
      <c r="B51" s="15">
        <f t="shared" si="5"/>
        <v>1.6119638674999988</v>
      </c>
      <c r="C51" s="3">
        <v>450</v>
      </c>
      <c r="D51" s="3">
        <v>45</v>
      </c>
      <c r="E51" s="16" t="s">
        <v>4</v>
      </c>
      <c r="F51" s="16">
        <f t="shared" si="4"/>
        <v>19.2</v>
      </c>
      <c r="G51" s="16"/>
      <c r="H51" s="16">
        <v>1.2</v>
      </c>
      <c r="I51" s="16"/>
      <c r="J51" s="16"/>
      <c r="K51" s="16"/>
      <c r="L51" s="16"/>
      <c r="M51" s="16"/>
      <c r="N51" s="16"/>
    </row>
    <row r="52" spans="2:14">
      <c r="B52" s="15">
        <f t="shared" si="5"/>
        <v>1.0681230739999992</v>
      </c>
      <c r="C52" s="3">
        <v>150</v>
      </c>
      <c r="D52" s="3">
        <v>90</v>
      </c>
      <c r="E52" s="16" t="s">
        <v>58</v>
      </c>
      <c r="F52" s="16">
        <f t="shared" si="4"/>
        <v>12.8</v>
      </c>
      <c r="G52" s="16"/>
      <c r="H52" s="16">
        <v>0.8</v>
      </c>
      <c r="I52" s="16"/>
      <c r="J52" s="16"/>
      <c r="K52" s="16"/>
      <c r="L52" s="16"/>
      <c r="M52" s="16"/>
      <c r="N52" s="16"/>
    </row>
    <row r="53" spans="2:14">
      <c r="B53" s="15">
        <f t="shared" si="5"/>
        <v>1.6295754540000005</v>
      </c>
      <c r="C53" s="3">
        <f>C52+100</f>
        <v>250</v>
      </c>
      <c r="D53" s="3">
        <v>90</v>
      </c>
      <c r="E53" s="16" t="s">
        <v>59</v>
      </c>
      <c r="F53" s="16">
        <f t="shared" si="4"/>
        <v>16</v>
      </c>
      <c r="G53" s="16"/>
      <c r="H53" s="16">
        <v>1</v>
      </c>
      <c r="I53" s="16"/>
      <c r="J53" s="16"/>
      <c r="K53" s="16"/>
      <c r="L53" s="16"/>
      <c r="M53" s="16"/>
      <c r="N53" s="16"/>
    </row>
    <row r="54" spans="2:14">
      <c r="B54" s="15">
        <f t="shared" si="5"/>
        <v>1.7352498339999991</v>
      </c>
      <c r="C54" s="3">
        <v>350</v>
      </c>
      <c r="D54" s="3">
        <v>90</v>
      </c>
      <c r="E54" s="14" t="s">
        <v>60</v>
      </c>
      <c r="F54" s="16">
        <f t="shared" si="4"/>
        <v>17.600000000000001</v>
      </c>
      <c r="G54" s="16"/>
      <c r="H54" s="16">
        <v>1.1000000000000001</v>
      </c>
      <c r="I54" s="16"/>
      <c r="J54" s="16"/>
      <c r="K54" s="16"/>
      <c r="L54" s="16"/>
      <c r="M54" s="16"/>
      <c r="N54" s="16"/>
    </row>
    <row r="55" spans="2:14">
      <c r="B55" s="15">
        <f t="shared" si="5"/>
        <v>1.3851462139999986</v>
      </c>
      <c r="C55" s="3">
        <v>450</v>
      </c>
      <c r="D55" s="3">
        <v>90</v>
      </c>
      <c r="E55" s="16" t="s">
        <v>4</v>
      </c>
      <c r="F55" s="16">
        <f t="shared" si="4"/>
        <v>19.2</v>
      </c>
      <c r="G55" s="16"/>
      <c r="H55" s="16">
        <v>1.2</v>
      </c>
      <c r="I55" s="16"/>
      <c r="J55" s="16"/>
      <c r="K55" s="16"/>
      <c r="L55" s="16"/>
      <c r="M55" s="16"/>
      <c r="N55" s="16"/>
    </row>
    <row r="56" spans="2:14">
      <c r="B56" s="15">
        <f t="shared" si="5"/>
        <v>1.0012443755000011</v>
      </c>
      <c r="C56" s="3">
        <v>150</v>
      </c>
      <c r="D56" s="3">
        <v>135</v>
      </c>
      <c r="E56" s="16" t="s">
        <v>58</v>
      </c>
      <c r="F56" s="16">
        <f t="shared" si="4"/>
        <v>12.8</v>
      </c>
      <c r="G56" s="16"/>
      <c r="H56" s="16">
        <v>0.8</v>
      </c>
      <c r="I56" s="16"/>
      <c r="J56" s="16"/>
      <c r="K56" s="16"/>
      <c r="L56" s="16"/>
      <c r="M56" s="16"/>
      <c r="N56" s="16"/>
    </row>
    <row r="57" spans="2:14">
      <c r="B57" s="15">
        <f t="shared" si="5"/>
        <v>1.4929949054999994</v>
      </c>
      <c r="C57" s="3">
        <f>C56+100</f>
        <v>250</v>
      </c>
      <c r="D57" s="3">
        <v>135</v>
      </c>
      <c r="E57" s="16" t="s">
        <v>59</v>
      </c>
      <c r="F57" s="16">
        <f t="shared" si="4"/>
        <v>16</v>
      </c>
      <c r="G57" s="16"/>
      <c r="H57" s="16">
        <v>1</v>
      </c>
      <c r="I57" s="16"/>
      <c r="J57" s="16"/>
      <c r="K57" s="16"/>
      <c r="L57" s="16"/>
      <c r="M57" s="16"/>
      <c r="N57" s="16"/>
    </row>
    <row r="58" spans="2:14">
      <c r="B58" s="15">
        <f t="shared" si="5"/>
        <v>1.528967435499998</v>
      </c>
      <c r="C58" s="3">
        <v>350</v>
      </c>
      <c r="D58" s="3">
        <v>135</v>
      </c>
      <c r="E58" s="14" t="s">
        <v>60</v>
      </c>
      <c r="F58" s="16">
        <f t="shared" si="4"/>
        <v>17.600000000000001</v>
      </c>
      <c r="G58" s="16"/>
      <c r="H58" s="16">
        <v>1.1000000000000001</v>
      </c>
      <c r="I58" s="16"/>
      <c r="J58" s="16"/>
      <c r="K58" s="16"/>
      <c r="L58" s="16"/>
      <c r="M58" s="16"/>
      <c r="N58" s="16"/>
    </row>
    <row r="59" spans="2:14">
      <c r="B59" s="15">
        <f t="shared" si="5"/>
        <v>1.1091619654999993</v>
      </c>
      <c r="C59" s="3">
        <v>450</v>
      </c>
      <c r="D59" s="3">
        <v>135</v>
      </c>
      <c r="E59" s="16" t="s">
        <v>4</v>
      </c>
      <c r="F59" s="16">
        <f t="shared" si="4"/>
        <v>19.2</v>
      </c>
      <c r="G59" s="16"/>
      <c r="H59" s="16">
        <v>1.2</v>
      </c>
      <c r="I59" s="16"/>
      <c r="J59" s="16"/>
      <c r="K59" s="16"/>
      <c r="L59" s="16"/>
      <c r="M59" s="16"/>
      <c r="N59" s="16"/>
    </row>
    <row r="60" spans="2:14">
      <c r="B60" s="15">
        <f t="shared" si="5"/>
        <v>0.88519908199999842</v>
      </c>
      <c r="C60" s="3">
        <v>150</v>
      </c>
      <c r="D60" s="3">
        <v>180</v>
      </c>
      <c r="E60" s="16" t="s">
        <v>58</v>
      </c>
      <c r="F60" s="16">
        <f t="shared" si="4"/>
        <v>12.8</v>
      </c>
      <c r="G60" s="16"/>
      <c r="H60" s="16">
        <v>0.8</v>
      </c>
      <c r="I60" s="16"/>
      <c r="J60" s="16"/>
      <c r="K60" s="16"/>
      <c r="L60" s="16"/>
      <c r="M60" s="16"/>
      <c r="N60" s="16"/>
    </row>
    <row r="61" spans="2:14">
      <c r="B61" s="15">
        <f t="shared" si="5"/>
        <v>1.3072477619999989</v>
      </c>
      <c r="C61" s="3">
        <f>C60+100</f>
        <v>250</v>
      </c>
      <c r="D61" s="3">
        <v>180</v>
      </c>
      <c r="E61" s="16" t="s">
        <v>59</v>
      </c>
      <c r="F61" s="16">
        <f t="shared" si="4"/>
        <v>16</v>
      </c>
      <c r="G61" s="16"/>
      <c r="H61" s="16">
        <v>1</v>
      </c>
      <c r="I61" s="16"/>
      <c r="J61" s="16"/>
      <c r="K61" s="16"/>
      <c r="L61" s="16"/>
      <c r="M61" s="16"/>
      <c r="N61" s="16"/>
    </row>
    <row r="62" spans="2:14">
      <c r="B62" s="15">
        <f t="shared" si="5"/>
        <v>1.2735184419999981</v>
      </c>
      <c r="C62" s="3">
        <v>350</v>
      </c>
      <c r="D62" s="3">
        <v>180</v>
      </c>
      <c r="E62" s="14" t="s">
        <v>60</v>
      </c>
      <c r="F62" s="16">
        <f t="shared" si="4"/>
        <v>17.600000000000001</v>
      </c>
      <c r="G62" s="16"/>
      <c r="H62" s="16">
        <v>1.1000000000000001</v>
      </c>
      <c r="I62" s="16"/>
      <c r="J62" s="16"/>
      <c r="K62" s="16"/>
      <c r="L62" s="16"/>
      <c r="M62" s="16"/>
      <c r="N62" s="16"/>
    </row>
    <row r="63" spans="2:14">
      <c r="B63" s="15">
        <f t="shared" si="5"/>
        <v>0.78401112199999945</v>
      </c>
      <c r="C63" s="3">
        <v>450</v>
      </c>
      <c r="D63" s="3">
        <v>180</v>
      </c>
      <c r="E63" s="16" t="s">
        <v>4</v>
      </c>
      <c r="F63" s="16">
        <f t="shared" si="4"/>
        <v>19.2</v>
      </c>
      <c r="G63" s="16"/>
      <c r="H63" s="16">
        <v>1.2</v>
      </c>
      <c r="I63" s="16"/>
      <c r="J63" s="16"/>
      <c r="K63" s="16"/>
      <c r="L63" s="16"/>
      <c r="M63" s="16"/>
      <c r="N63" s="16"/>
    </row>
    <row r="64" spans="2:14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7" spans="2:14">
      <c r="B67" s="16"/>
      <c r="C67" s="16" t="s">
        <v>51</v>
      </c>
      <c r="D67" s="16" t="s">
        <v>52</v>
      </c>
      <c r="E67" s="16" t="s">
        <v>53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2:14">
      <c r="B68" s="16" t="s">
        <v>98</v>
      </c>
      <c r="C68" s="16" t="s">
        <v>54</v>
      </c>
      <c r="D68" s="16" t="s">
        <v>55</v>
      </c>
      <c r="E68" s="16" t="s">
        <v>56</v>
      </c>
      <c r="F68" s="16" t="s">
        <v>3</v>
      </c>
      <c r="G68" s="16"/>
      <c r="H68" s="16"/>
      <c r="I68" s="16"/>
      <c r="J68" s="16"/>
      <c r="K68" s="16"/>
      <c r="L68" s="16"/>
      <c r="M68" s="16"/>
      <c r="N68" s="16"/>
    </row>
    <row r="69" spans="2:14">
      <c r="B69" s="15">
        <f>-5.58457+0.00855246*C69+0.0140219*D69+0.656933*$F$8-0.0000227889*C69^2-0.0000121399*D69^2-0.0220459*$F$8^2-0.0000154893*C69*D69+0.000430208*C69*$F$8-0.000593933*D69*F$8</f>
        <v>0.89935212950000032</v>
      </c>
      <c r="C69" s="3">
        <v>150</v>
      </c>
      <c r="D69" s="3">
        <v>45</v>
      </c>
      <c r="E69" s="16" t="s">
        <v>58</v>
      </c>
      <c r="F69" s="16">
        <f t="shared" ref="F69:F84" si="6">H69*16</f>
        <v>12.8</v>
      </c>
      <c r="G69" s="16"/>
      <c r="H69" s="16">
        <v>0.8</v>
      </c>
      <c r="I69" s="16"/>
      <c r="J69" s="16"/>
      <c r="K69" s="16"/>
      <c r="L69" s="16"/>
      <c r="M69" s="16"/>
      <c r="N69" s="16"/>
    </row>
    <row r="70" spans="2:14">
      <c r="B70" s="15">
        <f t="shared" ref="B70:B84" si="7">-5.58457+0.00855246*C70+0.0140219*D70+0.656933*$F$8-0.0000227889*C70^2-0.0000121399*D70^2-0.0220459*$F$8^2-0.0000154893*C70*D70+0.000430208*C70*$F$8-0.000593933*D70*F$8</f>
        <v>1.5993396394999984</v>
      </c>
      <c r="C70" s="3">
        <f>C69+100</f>
        <v>250</v>
      </c>
      <c r="D70" s="3">
        <v>45</v>
      </c>
      <c r="E70" s="16" t="s">
        <v>59</v>
      </c>
      <c r="F70" s="16">
        <f t="shared" si="6"/>
        <v>16</v>
      </c>
      <c r="G70" s="16"/>
      <c r="H70" s="16">
        <v>1</v>
      </c>
      <c r="I70" s="16"/>
      <c r="J70" s="16"/>
      <c r="K70" s="16"/>
      <c r="L70" s="16"/>
      <c r="M70" s="16"/>
      <c r="N70" s="16"/>
    </row>
    <row r="71" spans="2:14">
      <c r="B71" s="15">
        <f t="shared" si="7"/>
        <v>1.8435491494999989</v>
      </c>
      <c r="C71" s="3">
        <v>350</v>
      </c>
      <c r="D71" s="3">
        <v>45</v>
      </c>
      <c r="E71" s="14" t="s">
        <v>60</v>
      </c>
      <c r="F71" s="16">
        <f t="shared" si="6"/>
        <v>17.600000000000001</v>
      </c>
      <c r="G71" s="16"/>
      <c r="H71" s="16">
        <v>1.1000000000000001</v>
      </c>
      <c r="I71" s="16"/>
      <c r="J71" s="16"/>
      <c r="K71" s="16"/>
      <c r="L71" s="16"/>
      <c r="M71" s="16"/>
      <c r="N71" s="16"/>
    </row>
    <row r="72" spans="2:14">
      <c r="B72" s="15">
        <f t="shared" si="7"/>
        <v>1.6319806594999982</v>
      </c>
      <c r="C72" s="3">
        <v>450</v>
      </c>
      <c r="D72" s="3">
        <v>45</v>
      </c>
      <c r="E72" s="16" t="s">
        <v>4</v>
      </c>
      <c r="F72" s="16">
        <f t="shared" si="6"/>
        <v>19.2</v>
      </c>
      <c r="G72" s="16"/>
      <c r="H72" s="16">
        <v>1.2</v>
      </c>
      <c r="I72" s="16"/>
      <c r="J72" s="16"/>
      <c r="K72" s="16"/>
      <c r="L72" s="16"/>
      <c r="M72" s="16"/>
      <c r="N72" s="16"/>
    </row>
    <row r="73" spans="2:14">
      <c r="B73" s="15">
        <f t="shared" si="7"/>
        <v>0.83887684999999923</v>
      </c>
      <c r="C73" s="3">
        <v>150</v>
      </c>
      <c r="D73" s="3">
        <v>90</v>
      </c>
      <c r="E73" s="16" t="s">
        <v>58</v>
      </c>
      <c r="F73" s="16">
        <f t="shared" si="6"/>
        <v>12.8</v>
      </c>
      <c r="G73" s="16"/>
      <c r="H73" s="16">
        <v>0.8</v>
      </c>
      <c r="I73" s="16"/>
      <c r="J73" s="16"/>
      <c r="K73" s="16"/>
      <c r="L73" s="16"/>
      <c r="M73" s="16"/>
      <c r="N73" s="16"/>
    </row>
    <row r="74" spans="2:14">
      <c r="B74" s="15">
        <f t="shared" si="7"/>
        <v>1.4691625099999992</v>
      </c>
      <c r="C74" s="3">
        <f>C73+100</f>
        <v>250</v>
      </c>
      <c r="D74" s="3">
        <v>90</v>
      </c>
      <c r="E74" s="16" t="s">
        <v>59</v>
      </c>
      <c r="F74" s="16">
        <f t="shared" si="6"/>
        <v>16</v>
      </c>
      <c r="G74" s="16"/>
      <c r="H74" s="16">
        <v>1</v>
      </c>
      <c r="I74" s="16"/>
      <c r="J74" s="16"/>
      <c r="K74" s="16"/>
      <c r="L74" s="16"/>
      <c r="M74" s="16"/>
      <c r="N74" s="16"/>
    </row>
    <row r="75" spans="2:14">
      <c r="B75" s="15">
        <f t="shared" si="7"/>
        <v>1.6436701699999989</v>
      </c>
      <c r="C75" s="3">
        <v>350</v>
      </c>
      <c r="D75" s="3">
        <v>90</v>
      </c>
      <c r="E75" s="14" t="s">
        <v>60</v>
      </c>
      <c r="F75" s="16">
        <f t="shared" si="6"/>
        <v>17.600000000000001</v>
      </c>
      <c r="G75" s="16"/>
      <c r="H75" s="16">
        <v>1.1000000000000001</v>
      </c>
      <c r="I75" s="16"/>
      <c r="J75" s="16"/>
      <c r="K75" s="16"/>
      <c r="L75" s="16"/>
      <c r="M75" s="16"/>
      <c r="N75" s="16"/>
    </row>
    <row r="76" spans="2:14">
      <c r="B76" s="15">
        <f t="shared" si="7"/>
        <v>1.3623998299999982</v>
      </c>
      <c r="C76" s="3">
        <v>450</v>
      </c>
      <c r="D76" s="3">
        <v>90</v>
      </c>
      <c r="E76" s="16" t="s">
        <v>4</v>
      </c>
      <c r="F76" s="16">
        <f t="shared" si="6"/>
        <v>19.2</v>
      </c>
      <c r="G76" s="16"/>
      <c r="H76" s="16">
        <v>1.2</v>
      </c>
      <c r="I76" s="16"/>
      <c r="J76" s="16"/>
      <c r="K76" s="16"/>
      <c r="L76" s="16"/>
      <c r="M76" s="16"/>
      <c r="N76" s="16"/>
    </row>
    <row r="77" spans="2:14">
      <c r="B77" s="15">
        <f t="shared" si="7"/>
        <v>0.72923497550000094</v>
      </c>
      <c r="C77" s="3">
        <v>150</v>
      </c>
      <c r="D77" s="3">
        <v>135</v>
      </c>
      <c r="E77" s="16" t="s">
        <v>58</v>
      </c>
      <c r="F77" s="16">
        <f t="shared" si="6"/>
        <v>12.8</v>
      </c>
      <c r="G77" s="16"/>
      <c r="H77" s="16">
        <v>0.8</v>
      </c>
      <c r="I77" s="16"/>
      <c r="J77" s="16"/>
      <c r="K77" s="16"/>
      <c r="L77" s="16"/>
      <c r="M77" s="16"/>
      <c r="N77" s="16"/>
    </row>
    <row r="78" spans="2:14">
      <c r="B78" s="15">
        <f t="shared" si="7"/>
        <v>1.2898187854999994</v>
      </c>
      <c r="C78" s="3">
        <f>C77+100</f>
        <v>250</v>
      </c>
      <c r="D78" s="3">
        <v>135</v>
      </c>
      <c r="E78" s="16" t="s">
        <v>59</v>
      </c>
      <c r="F78" s="16">
        <f t="shared" si="6"/>
        <v>16</v>
      </c>
      <c r="G78" s="16"/>
      <c r="H78" s="16">
        <v>1</v>
      </c>
      <c r="I78" s="16"/>
      <c r="J78" s="16"/>
      <c r="K78" s="16"/>
      <c r="L78" s="16"/>
      <c r="M78" s="16"/>
      <c r="N78" s="16"/>
    </row>
    <row r="79" spans="2:14">
      <c r="B79" s="15">
        <f t="shared" si="7"/>
        <v>1.3946245954999987</v>
      </c>
      <c r="C79" s="3">
        <v>350</v>
      </c>
      <c r="D79" s="3">
        <v>135</v>
      </c>
      <c r="E79" s="14" t="s">
        <v>60</v>
      </c>
      <c r="F79" s="16">
        <f t="shared" si="6"/>
        <v>17.600000000000001</v>
      </c>
      <c r="G79" s="16"/>
      <c r="H79" s="16">
        <v>1.1000000000000001</v>
      </c>
      <c r="I79" s="16"/>
      <c r="J79" s="16"/>
      <c r="K79" s="16"/>
      <c r="L79" s="16"/>
      <c r="M79" s="16"/>
      <c r="N79" s="16"/>
    </row>
    <row r="80" spans="2:14">
      <c r="B80" s="15">
        <f t="shared" si="7"/>
        <v>1.0436524054999989</v>
      </c>
      <c r="C80" s="3">
        <v>450</v>
      </c>
      <c r="D80" s="3">
        <v>135</v>
      </c>
      <c r="E80" s="16" t="s">
        <v>4</v>
      </c>
      <c r="F80" s="16">
        <f t="shared" si="6"/>
        <v>19.2</v>
      </c>
      <c r="G80" s="16"/>
      <c r="H80" s="16">
        <v>1.2</v>
      </c>
      <c r="I80" s="16"/>
      <c r="J80" s="16"/>
      <c r="K80" s="16"/>
      <c r="L80" s="16"/>
      <c r="M80" s="16"/>
      <c r="N80" s="16"/>
    </row>
    <row r="81" spans="2:14">
      <c r="B81" s="15">
        <f t="shared" si="7"/>
        <v>0.57042650599999822</v>
      </c>
      <c r="C81" s="3">
        <v>150</v>
      </c>
      <c r="D81" s="3">
        <v>180</v>
      </c>
      <c r="E81" s="16" t="s">
        <v>58</v>
      </c>
      <c r="F81" s="16">
        <f t="shared" si="6"/>
        <v>12.8</v>
      </c>
      <c r="G81" s="16"/>
      <c r="H81" s="16">
        <v>0.8</v>
      </c>
      <c r="I81" s="16"/>
      <c r="J81" s="16"/>
      <c r="K81" s="16"/>
      <c r="L81" s="16"/>
      <c r="M81" s="16"/>
      <c r="N81" s="16"/>
    </row>
    <row r="82" spans="2:14">
      <c r="B82" s="15">
        <f t="shared" si="7"/>
        <v>1.0613084659999985</v>
      </c>
      <c r="C82" s="3">
        <f>C81+100</f>
        <v>250</v>
      </c>
      <c r="D82" s="3">
        <v>180</v>
      </c>
      <c r="E82" s="16" t="s">
        <v>59</v>
      </c>
      <c r="F82" s="16">
        <f t="shared" si="6"/>
        <v>16</v>
      </c>
      <c r="G82" s="16"/>
      <c r="H82" s="16">
        <v>1</v>
      </c>
      <c r="I82" s="16"/>
      <c r="J82" s="16"/>
      <c r="K82" s="16"/>
      <c r="L82" s="16"/>
      <c r="M82" s="16"/>
      <c r="N82" s="16"/>
    </row>
    <row r="83" spans="2:14">
      <c r="B83" s="15">
        <f t="shared" si="7"/>
        <v>1.0964124259999979</v>
      </c>
      <c r="C83" s="3">
        <v>350</v>
      </c>
      <c r="D83" s="3">
        <v>180</v>
      </c>
      <c r="E83" s="14" t="s">
        <v>60</v>
      </c>
      <c r="F83" s="16">
        <f t="shared" si="6"/>
        <v>17.600000000000001</v>
      </c>
      <c r="G83" s="16"/>
      <c r="H83" s="16">
        <v>1.1000000000000001</v>
      </c>
      <c r="I83" s="16"/>
      <c r="J83" s="16"/>
      <c r="K83" s="16"/>
      <c r="L83" s="16"/>
      <c r="M83" s="16"/>
      <c r="N83" s="16"/>
    </row>
    <row r="84" spans="2:14">
      <c r="B84" s="15">
        <f t="shared" si="7"/>
        <v>0.67573838599999902</v>
      </c>
      <c r="C84" s="3">
        <v>450</v>
      </c>
      <c r="D84" s="3">
        <v>180</v>
      </c>
      <c r="E84" s="16" t="s">
        <v>4</v>
      </c>
      <c r="F84" s="16">
        <f t="shared" si="6"/>
        <v>19.2</v>
      </c>
      <c r="G84" s="16"/>
      <c r="H84" s="16">
        <v>1.2</v>
      </c>
      <c r="I84" s="16"/>
      <c r="J84" s="16"/>
      <c r="K84" s="16"/>
      <c r="L84" s="16"/>
      <c r="M84" s="16"/>
      <c r="N84" s="16"/>
    </row>
    <row r="85" spans="2:14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2:14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9" spans="2:14">
      <c r="B89" t="s">
        <v>61</v>
      </c>
      <c r="C89" t="s">
        <v>62</v>
      </c>
      <c r="D89" t="s">
        <v>63</v>
      </c>
      <c r="E89" t="s">
        <v>64</v>
      </c>
      <c r="F89" t="s">
        <v>65</v>
      </c>
    </row>
    <row r="90" spans="2:14">
      <c r="B90" t="s">
        <v>66</v>
      </c>
      <c r="C90">
        <v>-5.5845700000000003</v>
      </c>
      <c r="D90">
        <v>6.2929700000000004</v>
      </c>
      <c r="E90">
        <v>-0.88700000000000001</v>
      </c>
      <c r="F90">
        <v>0.41499999999999998</v>
      </c>
    </row>
    <row r="91" spans="2:14">
      <c r="B91" t="s">
        <v>54</v>
      </c>
      <c r="C91">
        <v>8.5500000000000003E-3</v>
      </c>
      <c r="D91">
        <v>9.5200000000000007E-3</v>
      </c>
      <c r="E91">
        <v>0.89800000000000002</v>
      </c>
      <c r="F91">
        <v>0.41</v>
      </c>
    </row>
    <row r="92" spans="2:14">
      <c r="B92" t="s">
        <v>67</v>
      </c>
      <c r="C92">
        <v>1.4019999999999999E-2</v>
      </c>
      <c r="D92">
        <v>2.1219999999999999E-2</v>
      </c>
      <c r="E92">
        <v>0.66100000000000003</v>
      </c>
      <c r="F92">
        <v>0.53800000000000003</v>
      </c>
    </row>
    <row r="93" spans="2:14">
      <c r="B93" t="s">
        <v>68</v>
      </c>
      <c r="C93">
        <v>0.65693000000000001</v>
      </c>
      <c r="D93">
        <v>0.71362999999999999</v>
      </c>
      <c r="E93">
        <v>0.92100000000000004</v>
      </c>
      <c r="F93">
        <v>0.4</v>
      </c>
    </row>
    <row r="94" spans="2:14">
      <c r="B94" t="s">
        <v>69</v>
      </c>
      <c r="C94">
        <v>-2.0000000000000002E-5</v>
      </c>
      <c r="D94">
        <v>1.0000000000000001E-5</v>
      </c>
      <c r="E94">
        <v>-2.3130000000000002</v>
      </c>
      <c r="F94">
        <v>6.9000000000000006E-2</v>
      </c>
    </row>
    <row r="95" spans="2:14">
      <c r="B95" t="s">
        <v>70</v>
      </c>
      <c r="C95">
        <v>-1.0000000000000001E-5</v>
      </c>
      <c r="D95">
        <v>6.0000000000000002E-5</v>
      </c>
      <c r="E95">
        <v>-0.216</v>
      </c>
      <c r="F95">
        <v>0.83699999999999997</v>
      </c>
    </row>
    <row r="96" spans="2:14">
      <c r="B96" t="s">
        <v>71</v>
      </c>
      <c r="C96">
        <v>-2.205E-2</v>
      </c>
      <c r="D96">
        <v>2.1649999999999999E-2</v>
      </c>
      <c r="E96">
        <v>-1.018</v>
      </c>
      <c r="F96">
        <v>0.35499999999999998</v>
      </c>
    </row>
    <row r="97" spans="2:8">
      <c r="B97" t="s">
        <v>72</v>
      </c>
      <c r="C97">
        <v>-2.0000000000000002E-5</v>
      </c>
      <c r="D97">
        <v>2.0000000000000002E-5</v>
      </c>
      <c r="E97">
        <v>-0.75700000000000001</v>
      </c>
      <c r="F97">
        <v>0.48299999999999998</v>
      </c>
    </row>
    <row r="98" spans="2:8">
      <c r="B98" t="s">
        <v>73</v>
      </c>
      <c r="C98">
        <v>4.2999999999999999E-4</v>
      </c>
      <c r="D98">
        <v>4.4000000000000002E-4</v>
      </c>
      <c r="E98">
        <v>0.97</v>
      </c>
      <c r="F98">
        <v>0.377</v>
      </c>
    </row>
    <row r="99" spans="2:8">
      <c r="B99" t="s">
        <v>74</v>
      </c>
      <c r="C99">
        <v>-5.9000000000000003E-4</v>
      </c>
      <c r="D99">
        <v>9.6000000000000002E-4</v>
      </c>
      <c r="E99">
        <v>-0.61899999999999999</v>
      </c>
      <c r="F99">
        <v>0.56299999999999994</v>
      </c>
    </row>
    <row r="101" spans="2:8">
      <c r="B101" t="s">
        <v>75</v>
      </c>
      <c r="C101" t="s">
        <v>76</v>
      </c>
      <c r="D101" t="s">
        <v>77</v>
      </c>
      <c r="E101" t="s">
        <v>78</v>
      </c>
      <c r="F101" t="s">
        <v>79</v>
      </c>
      <c r="G101" t="s">
        <v>80</v>
      </c>
      <c r="H101" t="s">
        <v>65</v>
      </c>
    </row>
    <row r="102" spans="2:8">
      <c r="B102" t="s">
        <v>81</v>
      </c>
      <c r="C102">
        <v>9</v>
      </c>
      <c r="D102">
        <v>1.7962</v>
      </c>
      <c r="E102">
        <v>1.7962</v>
      </c>
      <c r="F102">
        <v>0.19958000000000001</v>
      </c>
      <c r="G102">
        <v>1.1000000000000001</v>
      </c>
      <c r="H102">
        <v>0.48399999999999999</v>
      </c>
    </row>
    <row r="103" spans="2:8">
      <c r="B103" t="s">
        <v>82</v>
      </c>
      <c r="C103">
        <v>3</v>
      </c>
      <c r="D103">
        <v>0.35260000000000002</v>
      </c>
      <c r="E103">
        <v>0.2964</v>
      </c>
      <c r="F103">
        <v>9.8790000000000003E-2</v>
      </c>
      <c r="G103">
        <v>0.54</v>
      </c>
      <c r="H103">
        <v>0.67300000000000004</v>
      </c>
    </row>
    <row r="104" spans="2:8">
      <c r="B104" t="s">
        <v>83</v>
      </c>
      <c r="C104">
        <v>3</v>
      </c>
      <c r="D104">
        <v>1.0996999999999999</v>
      </c>
      <c r="E104">
        <v>1.0996999999999999</v>
      </c>
      <c r="F104">
        <v>0.36657000000000001</v>
      </c>
      <c r="G104">
        <v>2.02</v>
      </c>
      <c r="H104">
        <v>0.23</v>
      </c>
    </row>
    <row r="105" spans="2:8">
      <c r="B105" t="s">
        <v>84</v>
      </c>
      <c r="C105">
        <v>3</v>
      </c>
      <c r="D105">
        <v>0.34389999999999998</v>
      </c>
      <c r="E105">
        <v>0.34389999999999998</v>
      </c>
      <c r="F105">
        <v>0.11464000000000001</v>
      </c>
      <c r="G105">
        <v>0.63</v>
      </c>
      <c r="H105">
        <v>0.626</v>
      </c>
    </row>
    <row r="106" spans="2:8">
      <c r="B106" t="s">
        <v>85</v>
      </c>
      <c r="C106">
        <v>5</v>
      </c>
      <c r="D106">
        <v>0.90720000000000001</v>
      </c>
      <c r="E106">
        <v>0.90720000000000001</v>
      </c>
      <c r="F106">
        <v>0.18143999999999999</v>
      </c>
    </row>
    <row r="107" spans="2:8">
      <c r="B107" t="s">
        <v>86</v>
      </c>
      <c r="C107">
        <v>3</v>
      </c>
      <c r="D107">
        <v>0.371</v>
      </c>
      <c r="E107">
        <v>0.371</v>
      </c>
      <c r="F107">
        <v>0.12368</v>
      </c>
      <c r="G107">
        <v>0.46</v>
      </c>
      <c r="H107">
        <v>0.73799999999999999</v>
      </c>
    </row>
    <row r="108" spans="2:8">
      <c r="B108" t="s">
        <v>87</v>
      </c>
      <c r="C108">
        <v>2</v>
      </c>
      <c r="D108">
        <v>0.53620000000000001</v>
      </c>
      <c r="E108">
        <v>0.53620000000000001</v>
      </c>
      <c r="F108">
        <v>0.26808999999999999</v>
      </c>
    </row>
    <row r="109" spans="2:8">
      <c r="B109" t="s">
        <v>88</v>
      </c>
      <c r="C109">
        <v>14</v>
      </c>
      <c r="D109">
        <v>2.7033999999999998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7"/>
  <sheetViews>
    <sheetView tabSelected="1" topLeftCell="K45" zoomScaleNormal="100" workbookViewId="0">
      <selection activeCell="W68" sqref="W68"/>
    </sheetView>
  </sheetViews>
  <sheetFormatPr defaultRowHeight="15"/>
  <cols>
    <col min="3" max="3" width="11.7109375" bestFit="1" customWidth="1"/>
    <col min="4" max="4" width="17.85546875" bestFit="1" customWidth="1"/>
    <col min="5" max="5" width="22.28515625" bestFit="1" customWidth="1"/>
    <col min="6" max="6" width="13.42578125" bestFit="1" customWidth="1"/>
    <col min="8" max="8" width="12.5703125" bestFit="1" customWidth="1"/>
    <col min="9" max="9" width="11.5703125" customWidth="1"/>
    <col min="22" max="22" width="17.85546875" bestFit="1" customWidth="1"/>
    <col min="23" max="23" width="20.5703125" bestFit="1" customWidth="1"/>
    <col min="24" max="24" width="13.5703125" bestFit="1" customWidth="1"/>
  </cols>
  <sheetData>
    <row r="1" spans="1:26">
      <c r="A1" t="s">
        <v>0</v>
      </c>
    </row>
    <row r="2" spans="1:26">
      <c r="D2" s="20" t="s">
        <v>1</v>
      </c>
      <c r="E2" s="20"/>
      <c r="F2" s="20"/>
    </row>
    <row r="3" spans="1:26">
      <c r="B3" s="6" t="s">
        <v>43</v>
      </c>
      <c r="C3" s="6" t="s">
        <v>5</v>
      </c>
      <c r="D3" s="6" t="s">
        <v>6</v>
      </c>
      <c r="E3" s="6" t="s">
        <v>45</v>
      </c>
      <c r="F3" s="6" t="s">
        <v>7</v>
      </c>
      <c r="G3" s="6" t="s">
        <v>8</v>
      </c>
      <c r="H3" s="6" t="s">
        <v>48</v>
      </c>
      <c r="K3" s="6" t="s">
        <v>51</v>
      </c>
      <c r="L3" s="6" t="s">
        <v>52</v>
      </c>
      <c r="M3" s="6" t="s">
        <v>53</v>
      </c>
    </row>
    <row r="4" spans="1:26">
      <c r="B4" s="6" t="s">
        <v>44</v>
      </c>
      <c r="C4" s="6" t="s">
        <v>50</v>
      </c>
      <c r="D4" s="6"/>
      <c r="E4" s="6" t="s">
        <v>46</v>
      </c>
      <c r="F4" s="6" t="s">
        <v>47</v>
      </c>
      <c r="G4" s="6" t="s">
        <v>47</v>
      </c>
      <c r="H4" s="6" t="s">
        <v>49</v>
      </c>
      <c r="I4" s="2"/>
      <c r="J4" s="13">
        <v>1</v>
      </c>
      <c r="K4" s="1"/>
      <c r="L4" s="1"/>
      <c r="M4" s="1"/>
      <c r="N4" s="1"/>
      <c r="O4" s="1"/>
      <c r="P4" s="1"/>
      <c r="Q4" s="1"/>
      <c r="R4" s="1"/>
      <c r="S4" s="16"/>
      <c r="T4" s="16"/>
      <c r="U4" s="16"/>
      <c r="V4" s="20" t="s">
        <v>1</v>
      </c>
      <c r="W4" s="20"/>
      <c r="X4" s="20"/>
      <c r="Y4" s="16"/>
      <c r="Z4" s="16"/>
    </row>
    <row r="5" spans="1:26">
      <c r="A5" s="8">
        <v>1</v>
      </c>
      <c r="B5" s="10">
        <v>150</v>
      </c>
      <c r="C5" s="9">
        <v>45</v>
      </c>
      <c r="D5" s="11" t="s">
        <v>2</v>
      </c>
      <c r="E5" s="9">
        <v>13.26568</v>
      </c>
      <c r="F5" s="9">
        <v>77</v>
      </c>
      <c r="G5" s="9">
        <v>92.6</v>
      </c>
      <c r="H5" s="15">
        <v>0.95100000000000007</v>
      </c>
      <c r="I5" s="5"/>
      <c r="J5" s="12">
        <v>1</v>
      </c>
      <c r="K5" s="4"/>
      <c r="L5" s="4"/>
      <c r="M5" s="4"/>
      <c r="N5" s="1"/>
      <c r="O5" s="1"/>
      <c r="P5" s="1"/>
      <c r="Q5" s="1"/>
      <c r="R5" s="1"/>
      <c r="S5" s="16"/>
      <c r="T5" s="7" t="s">
        <v>43</v>
      </c>
      <c r="U5" s="7" t="s">
        <v>5</v>
      </c>
      <c r="V5" s="7" t="s">
        <v>6</v>
      </c>
      <c r="W5" s="7" t="s">
        <v>45</v>
      </c>
      <c r="X5" s="7" t="s">
        <v>7</v>
      </c>
      <c r="Y5" s="7" t="s">
        <v>8</v>
      </c>
      <c r="Z5" s="7" t="s">
        <v>48</v>
      </c>
    </row>
    <row r="6" spans="1:26">
      <c r="A6" s="8">
        <v>2</v>
      </c>
      <c r="B6" s="10">
        <v>450</v>
      </c>
      <c r="C6" s="9">
        <v>45</v>
      </c>
      <c r="D6" s="11" t="s">
        <v>2</v>
      </c>
      <c r="E6" s="9">
        <v>18.1538</v>
      </c>
      <c r="F6" s="9">
        <v>87.25</v>
      </c>
      <c r="G6" s="9">
        <v>128.6</v>
      </c>
      <c r="H6" s="15">
        <v>1.49</v>
      </c>
      <c r="I6" s="5"/>
      <c r="J6" s="13">
        <v>1</v>
      </c>
      <c r="K6" s="4"/>
      <c r="L6" s="4"/>
      <c r="M6" s="4"/>
      <c r="N6" s="1"/>
      <c r="O6" s="1"/>
      <c r="P6" s="1"/>
      <c r="Q6" s="1"/>
      <c r="R6" s="1"/>
      <c r="S6" s="16"/>
      <c r="T6" s="7" t="s">
        <v>44</v>
      </c>
      <c r="U6" s="7" t="s">
        <v>50</v>
      </c>
      <c r="V6" s="7"/>
      <c r="W6" s="7" t="s">
        <v>46</v>
      </c>
      <c r="X6" s="7" t="s">
        <v>47</v>
      </c>
      <c r="Y6" s="7" t="s">
        <v>47</v>
      </c>
      <c r="Z6" s="7" t="s">
        <v>49</v>
      </c>
    </row>
    <row r="7" spans="1:26">
      <c r="A7" s="8">
        <v>3</v>
      </c>
      <c r="B7" s="10">
        <v>150</v>
      </c>
      <c r="C7" s="9">
        <v>180</v>
      </c>
      <c r="D7" s="11" t="s">
        <v>2</v>
      </c>
      <c r="E7" s="9">
        <v>13.052565000000001</v>
      </c>
      <c r="F7" s="9">
        <v>82.9</v>
      </c>
      <c r="G7" s="9">
        <v>99.6</v>
      </c>
      <c r="H7" s="15">
        <v>1.131</v>
      </c>
      <c r="I7" s="5"/>
      <c r="J7" s="12">
        <v>1</v>
      </c>
      <c r="K7" s="4"/>
      <c r="L7" s="4"/>
      <c r="M7" s="4"/>
      <c r="N7" s="1"/>
      <c r="O7" s="1"/>
      <c r="P7" s="1"/>
      <c r="Q7" s="1"/>
      <c r="R7" s="1"/>
      <c r="S7" s="8">
        <v>1</v>
      </c>
      <c r="T7" s="10">
        <v>150</v>
      </c>
      <c r="U7" s="9">
        <v>45</v>
      </c>
      <c r="V7" s="11" t="s">
        <v>2</v>
      </c>
      <c r="W7" s="9">
        <v>13.26568</v>
      </c>
      <c r="X7" s="9">
        <v>77</v>
      </c>
      <c r="Y7" s="9">
        <v>92.6</v>
      </c>
      <c r="Z7" s="16">
        <v>0.95100000000000007</v>
      </c>
    </row>
    <row r="8" spans="1:26">
      <c r="A8" s="8">
        <v>4</v>
      </c>
      <c r="B8" s="10">
        <v>450</v>
      </c>
      <c r="C8" s="9">
        <v>180</v>
      </c>
      <c r="D8" s="11" t="s">
        <v>2</v>
      </c>
      <c r="E8" s="9">
        <v>19.069674999999997</v>
      </c>
      <c r="F8" s="9">
        <v>93.45</v>
      </c>
      <c r="G8" s="9">
        <v>109.55</v>
      </c>
      <c r="H8" s="15">
        <v>0.93299999999999994</v>
      </c>
      <c r="I8" s="5"/>
      <c r="J8" s="13">
        <v>1</v>
      </c>
      <c r="K8" s="4"/>
      <c r="L8" s="4"/>
      <c r="M8" s="4"/>
      <c r="N8" s="1"/>
      <c r="O8" s="1"/>
      <c r="P8" s="1"/>
      <c r="Q8" s="1"/>
      <c r="R8" s="1"/>
      <c r="S8" s="8">
        <v>2</v>
      </c>
      <c r="T8" s="10">
        <v>450</v>
      </c>
      <c r="U8" s="9">
        <v>45</v>
      </c>
      <c r="V8" s="11" t="s">
        <v>2</v>
      </c>
      <c r="W8" s="9">
        <v>18.1538</v>
      </c>
      <c r="X8" s="9">
        <v>87.25</v>
      </c>
      <c r="Y8" s="9">
        <v>128.6</v>
      </c>
      <c r="Z8" s="16">
        <v>1.49</v>
      </c>
    </row>
    <row r="9" spans="1:26">
      <c r="A9" s="8">
        <v>5</v>
      </c>
      <c r="B9" s="10">
        <v>150</v>
      </c>
      <c r="C9" s="9">
        <v>90</v>
      </c>
      <c r="D9" s="11" t="s">
        <v>3</v>
      </c>
      <c r="E9" s="9">
        <v>15.240880000000001</v>
      </c>
      <c r="F9" s="9">
        <v>85.7</v>
      </c>
      <c r="G9" s="9">
        <v>106.9</v>
      </c>
      <c r="H9" s="15">
        <v>1.3279999999999998</v>
      </c>
      <c r="I9" s="5"/>
      <c r="J9" s="12">
        <v>1</v>
      </c>
      <c r="K9" s="4"/>
      <c r="L9" s="4"/>
      <c r="M9" s="4"/>
      <c r="N9" s="1"/>
      <c r="O9" s="1"/>
      <c r="P9" s="1"/>
      <c r="Q9" s="1"/>
      <c r="R9" s="1"/>
      <c r="S9" s="8">
        <v>3</v>
      </c>
      <c r="T9" s="10">
        <v>150</v>
      </c>
      <c r="U9" s="9">
        <v>180</v>
      </c>
      <c r="V9" s="11" t="s">
        <v>2</v>
      </c>
      <c r="W9" s="9">
        <v>13.052565000000001</v>
      </c>
      <c r="X9" s="9">
        <v>82.9</v>
      </c>
      <c r="Y9" s="9">
        <v>99.6</v>
      </c>
      <c r="Z9" s="16">
        <v>1.131</v>
      </c>
    </row>
    <row r="10" spans="1:26">
      <c r="A10" s="8">
        <v>6</v>
      </c>
      <c r="B10" s="10">
        <v>450</v>
      </c>
      <c r="C10" s="9">
        <v>90</v>
      </c>
      <c r="D10" s="11" t="s">
        <v>3</v>
      </c>
      <c r="E10" s="9">
        <v>14.311525</v>
      </c>
      <c r="F10" s="9">
        <v>91.5</v>
      </c>
      <c r="G10" s="9">
        <v>103.2</v>
      </c>
      <c r="H10" s="15">
        <v>0.86099999999999999</v>
      </c>
      <c r="I10" s="5"/>
      <c r="J10" s="13">
        <v>1</v>
      </c>
      <c r="K10" s="4"/>
      <c r="L10" s="4"/>
      <c r="M10" s="4"/>
      <c r="N10" s="1"/>
      <c r="O10" s="1"/>
      <c r="P10" s="1"/>
      <c r="Q10" s="1"/>
      <c r="R10" s="1"/>
      <c r="S10" s="8">
        <v>4</v>
      </c>
      <c r="T10" s="10">
        <v>450</v>
      </c>
      <c r="U10" s="9">
        <v>180</v>
      </c>
      <c r="V10" s="11" t="s">
        <v>2</v>
      </c>
      <c r="W10" s="9">
        <v>19.069674999999997</v>
      </c>
      <c r="X10" s="9">
        <v>93.45</v>
      </c>
      <c r="Y10" s="9">
        <v>109.55</v>
      </c>
      <c r="Z10" s="16">
        <v>0.93299999999999994</v>
      </c>
    </row>
    <row r="11" spans="1:26">
      <c r="A11" s="8">
        <v>7</v>
      </c>
      <c r="B11" s="10">
        <v>150</v>
      </c>
      <c r="C11" s="9">
        <v>90</v>
      </c>
      <c r="D11" s="11" t="s">
        <v>4</v>
      </c>
      <c r="E11" s="9">
        <v>11.984925</v>
      </c>
      <c r="F11" s="9">
        <v>88.300000000000011</v>
      </c>
      <c r="G11" s="9">
        <v>104.1</v>
      </c>
      <c r="H11" s="15">
        <v>0.754</v>
      </c>
      <c r="I11" s="5"/>
      <c r="J11" s="12">
        <v>1</v>
      </c>
      <c r="K11" s="4"/>
      <c r="L11" s="4"/>
      <c r="M11" s="4"/>
      <c r="N11" s="1"/>
      <c r="O11" s="1"/>
      <c r="P11" s="1"/>
      <c r="Q11" s="1"/>
      <c r="R11" s="1"/>
      <c r="S11" s="8">
        <v>5</v>
      </c>
      <c r="T11" s="10">
        <v>150</v>
      </c>
      <c r="U11" s="9">
        <v>90</v>
      </c>
      <c r="V11" s="11" t="s">
        <v>3</v>
      </c>
      <c r="W11" s="9">
        <v>15.240880000000001</v>
      </c>
      <c r="X11" s="9">
        <v>85.7</v>
      </c>
      <c r="Y11" s="9">
        <v>106.9</v>
      </c>
      <c r="Z11" s="16">
        <v>1.3279999999999998</v>
      </c>
    </row>
    <row r="12" spans="1:26">
      <c r="A12" s="8">
        <v>8</v>
      </c>
      <c r="B12" s="10">
        <v>450</v>
      </c>
      <c r="C12" s="9">
        <v>90</v>
      </c>
      <c r="D12" s="11" t="s">
        <v>4</v>
      </c>
      <c r="E12" s="9">
        <v>11.617725</v>
      </c>
      <c r="F12" s="9">
        <v>82.9</v>
      </c>
      <c r="G12" s="9">
        <v>107.3</v>
      </c>
      <c r="H12" s="15">
        <v>1.113</v>
      </c>
      <c r="I12" s="5"/>
      <c r="J12" s="13">
        <v>1</v>
      </c>
      <c r="K12" s="4"/>
      <c r="L12" s="4"/>
      <c r="M12" s="4"/>
      <c r="N12" s="1"/>
      <c r="O12" s="1"/>
      <c r="P12" s="1"/>
      <c r="Q12" s="1"/>
      <c r="R12" s="1"/>
      <c r="S12" s="8">
        <v>6</v>
      </c>
      <c r="T12" s="10">
        <v>450</v>
      </c>
      <c r="U12" s="9">
        <v>90</v>
      </c>
      <c r="V12" s="11" t="s">
        <v>3</v>
      </c>
      <c r="W12" s="9">
        <v>14.311525</v>
      </c>
      <c r="X12" s="9">
        <v>91.5</v>
      </c>
      <c r="Y12" s="9">
        <v>103.2</v>
      </c>
      <c r="Z12" s="16">
        <v>0.86099999999999999</v>
      </c>
    </row>
    <row r="13" spans="1:26">
      <c r="A13" s="8">
        <v>9</v>
      </c>
      <c r="B13" s="10">
        <v>300</v>
      </c>
      <c r="C13" s="9">
        <v>45</v>
      </c>
      <c r="D13" s="11" t="s">
        <v>3</v>
      </c>
      <c r="E13" s="9">
        <v>13.17285</v>
      </c>
      <c r="F13" s="9">
        <v>79</v>
      </c>
      <c r="G13" s="9">
        <v>102.7</v>
      </c>
      <c r="H13" s="15">
        <v>1.31</v>
      </c>
      <c r="I13" s="5"/>
      <c r="J13" s="12">
        <v>1</v>
      </c>
      <c r="K13" s="4"/>
      <c r="L13" s="4"/>
      <c r="M13" s="4"/>
      <c r="N13" s="1"/>
      <c r="O13" s="1"/>
      <c r="P13" s="1"/>
      <c r="Q13" s="1"/>
      <c r="R13" s="1"/>
      <c r="S13" s="8">
        <v>7</v>
      </c>
      <c r="T13" s="10">
        <v>150</v>
      </c>
      <c r="U13" s="9">
        <v>90</v>
      </c>
      <c r="V13" s="11" t="s">
        <v>4</v>
      </c>
      <c r="W13" s="9">
        <v>11.984925</v>
      </c>
      <c r="X13" s="9">
        <v>88.300000000000011</v>
      </c>
      <c r="Y13" s="9">
        <v>104.1</v>
      </c>
      <c r="Z13" s="16">
        <v>0.754</v>
      </c>
    </row>
    <row r="14" spans="1:26">
      <c r="A14" s="8">
        <v>10</v>
      </c>
      <c r="B14" s="10">
        <v>300</v>
      </c>
      <c r="C14" s="9">
        <v>180</v>
      </c>
      <c r="D14" s="11" t="s">
        <v>3</v>
      </c>
      <c r="E14" s="9">
        <v>13.536225</v>
      </c>
      <c r="F14" s="9">
        <v>82.35</v>
      </c>
      <c r="G14" s="9">
        <v>106</v>
      </c>
      <c r="H14" s="15">
        <v>1.0945</v>
      </c>
      <c r="I14" s="5"/>
      <c r="J14" s="13">
        <v>1</v>
      </c>
      <c r="K14" s="4"/>
      <c r="L14" s="4"/>
      <c r="M14" s="4"/>
      <c r="N14" s="1"/>
      <c r="O14" s="1"/>
      <c r="P14" s="1"/>
      <c r="Q14" s="1"/>
      <c r="R14" s="1"/>
      <c r="S14" s="8">
        <v>8</v>
      </c>
      <c r="T14" s="10">
        <v>450</v>
      </c>
      <c r="U14" s="9">
        <v>90</v>
      </c>
      <c r="V14" s="11" t="s">
        <v>4</v>
      </c>
      <c r="W14" s="9">
        <v>11.617725</v>
      </c>
      <c r="X14" s="9">
        <v>82.9</v>
      </c>
      <c r="Y14" s="9">
        <v>107.3</v>
      </c>
      <c r="Z14" s="16">
        <v>1.113</v>
      </c>
    </row>
    <row r="15" spans="1:26">
      <c r="A15" s="8">
        <v>11</v>
      </c>
      <c r="B15" s="10">
        <v>300</v>
      </c>
      <c r="C15" s="9">
        <v>45</v>
      </c>
      <c r="D15" s="11" t="s">
        <v>4</v>
      </c>
      <c r="E15" s="9">
        <v>14.781000000000001</v>
      </c>
      <c r="F15" s="9">
        <v>85.95</v>
      </c>
      <c r="G15" s="9">
        <v>116.69999999999999</v>
      </c>
      <c r="H15" s="15">
        <v>2.0999999999999996</v>
      </c>
      <c r="I15" s="5"/>
      <c r="J15" s="12">
        <v>1</v>
      </c>
      <c r="K15" s="4"/>
      <c r="L15" s="4"/>
      <c r="M15" s="4"/>
      <c r="N15" s="1"/>
      <c r="O15" s="1"/>
      <c r="P15" s="1"/>
      <c r="Q15" s="1"/>
      <c r="R15" s="1"/>
      <c r="S15" s="8">
        <v>9</v>
      </c>
      <c r="T15" s="10">
        <v>300</v>
      </c>
      <c r="U15" s="9">
        <v>45</v>
      </c>
      <c r="V15" s="11" t="s">
        <v>3</v>
      </c>
      <c r="W15" s="9">
        <v>13.17285</v>
      </c>
      <c r="X15" s="9">
        <v>79</v>
      </c>
      <c r="Y15" s="9">
        <v>102.7</v>
      </c>
      <c r="Z15" s="16">
        <v>1.31</v>
      </c>
    </row>
    <row r="16" spans="1:26">
      <c r="A16" s="8">
        <v>12</v>
      </c>
      <c r="B16" s="10">
        <v>300</v>
      </c>
      <c r="C16" s="9">
        <v>180</v>
      </c>
      <c r="D16" s="11" t="s">
        <v>4</v>
      </c>
      <c r="E16" s="9">
        <v>14.104125</v>
      </c>
      <c r="F16" s="9">
        <v>87.8</v>
      </c>
      <c r="G16" s="9">
        <v>112.5</v>
      </c>
      <c r="H16" s="15">
        <v>1.1484999999999999</v>
      </c>
      <c r="I16" s="5"/>
      <c r="J16" s="13">
        <v>1</v>
      </c>
      <c r="K16" s="4"/>
      <c r="L16" s="4"/>
      <c r="M16" s="4"/>
      <c r="N16" s="1"/>
      <c r="O16" s="1"/>
      <c r="P16" s="1"/>
      <c r="Q16" s="1"/>
      <c r="R16" s="1"/>
      <c r="S16" s="8">
        <v>10</v>
      </c>
      <c r="T16" s="10">
        <v>300</v>
      </c>
      <c r="U16" s="9">
        <v>180</v>
      </c>
      <c r="V16" s="11" t="s">
        <v>3</v>
      </c>
      <c r="W16" s="9">
        <v>13.536225</v>
      </c>
      <c r="X16" s="9">
        <v>82.35</v>
      </c>
      <c r="Y16" s="9">
        <v>106</v>
      </c>
      <c r="Z16" s="16">
        <v>1.0945</v>
      </c>
    </row>
    <row r="17" spans="1:26">
      <c r="A17" s="8">
        <v>13</v>
      </c>
      <c r="B17" s="10">
        <v>300</v>
      </c>
      <c r="C17" s="9">
        <v>90</v>
      </c>
      <c r="D17" s="11" t="s">
        <v>2</v>
      </c>
      <c r="E17" s="9">
        <v>12.221350000000001</v>
      </c>
      <c r="F17" s="9">
        <v>89.1</v>
      </c>
      <c r="G17" s="9">
        <v>120.6</v>
      </c>
      <c r="H17" s="15">
        <v>1.472</v>
      </c>
      <c r="I17" s="5"/>
      <c r="J17" s="12">
        <v>1</v>
      </c>
      <c r="K17" s="4"/>
      <c r="L17" s="4"/>
      <c r="M17" s="4"/>
      <c r="N17" s="1"/>
      <c r="O17" s="1"/>
      <c r="P17" s="1"/>
      <c r="Q17" s="1"/>
      <c r="R17" s="1"/>
      <c r="S17" s="8">
        <v>11</v>
      </c>
      <c r="T17" s="10">
        <v>300</v>
      </c>
      <c r="U17" s="9">
        <v>45</v>
      </c>
      <c r="V17" s="11" t="s">
        <v>4</v>
      </c>
      <c r="W17" s="9">
        <v>14.781000000000001</v>
      </c>
      <c r="X17" s="9">
        <v>85.95</v>
      </c>
      <c r="Y17" s="9">
        <v>116.69999999999999</v>
      </c>
      <c r="Z17" s="16">
        <v>2.0999999999999996</v>
      </c>
    </row>
    <row r="18" spans="1:26">
      <c r="A18" s="8">
        <v>14</v>
      </c>
      <c r="B18" s="10">
        <v>300</v>
      </c>
      <c r="C18" s="9">
        <v>90</v>
      </c>
      <c r="D18" s="11" t="s">
        <v>2</v>
      </c>
      <c r="E18" s="9">
        <v>12.216799999999999</v>
      </c>
      <c r="F18" s="9">
        <v>80.900000000000006</v>
      </c>
      <c r="G18" s="9">
        <v>109.80000000000001</v>
      </c>
      <c r="H18" s="15">
        <v>1.4355</v>
      </c>
      <c r="I18" s="5"/>
      <c r="J18" s="13">
        <v>1</v>
      </c>
      <c r="K18" s="4"/>
      <c r="L18" s="4"/>
      <c r="M18" s="4"/>
      <c r="N18" s="1"/>
      <c r="O18" s="1"/>
      <c r="P18" s="1"/>
      <c r="Q18" s="1"/>
      <c r="R18" s="1"/>
      <c r="S18" s="8">
        <v>12</v>
      </c>
      <c r="T18" s="10">
        <v>300</v>
      </c>
      <c r="U18" s="9">
        <v>180</v>
      </c>
      <c r="V18" s="11" t="s">
        <v>4</v>
      </c>
      <c r="W18" s="9">
        <v>14.104125</v>
      </c>
      <c r="X18" s="9">
        <v>87.8</v>
      </c>
      <c r="Y18" s="9">
        <v>112.5</v>
      </c>
      <c r="Z18" s="16">
        <v>1.1484999999999999</v>
      </c>
    </row>
    <row r="19" spans="1:26">
      <c r="A19" s="8">
        <v>15</v>
      </c>
      <c r="B19" s="10">
        <v>300</v>
      </c>
      <c r="C19" s="9">
        <v>90</v>
      </c>
      <c r="D19" s="11" t="s">
        <v>2</v>
      </c>
      <c r="E19" s="9">
        <v>12.52755</v>
      </c>
      <c r="F19" s="9">
        <v>95.2</v>
      </c>
      <c r="G19" s="9">
        <v>144.55000000000001</v>
      </c>
      <c r="H19" s="15">
        <v>2.3499999999999996</v>
      </c>
      <c r="I19" s="5"/>
      <c r="J19" s="1"/>
      <c r="K19" s="4"/>
      <c r="L19" s="4"/>
      <c r="M19" s="4"/>
      <c r="N19" s="1"/>
      <c r="O19" s="1"/>
      <c r="P19" s="1"/>
      <c r="Q19" s="1"/>
      <c r="R19" s="1"/>
      <c r="S19" s="8">
        <v>13</v>
      </c>
      <c r="T19" s="10">
        <v>300</v>
      </c>
      <c r="U19" s="9">
        <v>90</v>
      </c>
      <c r="V19" s="11" t="s">
        <v>2</v>
      </c>
      <c r="W19" s="9">
        <v>12.221350000000001</v>
      </c>
      <c r="X19" s="9">
        <v>89.1</v>
      </c>
      <c r="Y19" s="9">
        <v>120.6</v>
      </c>
      <c r="Z19" s="16">
        <v>1.472</v>
      </c>
    </row>
    <row r="20" spans="1:26">
      <c r="J20" s="1"/>
      <c r="K20" s="1"/>
      <c r="L20" s="1"/>
      <c r="M20" s="1"/>
      <c r="N20" s="1"/>
      <c r="O20" s="1"/>
      <c r="P20" s="1"/>
      <c r="Q20" s="1"/>
      <c r="R20" s="1"/>
      <c r="S20" s="8">
        <v>14</v>
      </c>
      <c r="T20" s="10">
        <v>300</v>
      </c>
      <c r="U20" s="9">
        <v>90</v>
      </c>
      <c r="V20" s="11" t="s">
        <v>2</v>
      </c>
      <c r="W20" s="9">
        <v>12.216799999999999</v>
      </c>
      <c r="X20" s="9">
        <v>80.900000000000006</v>
      </c>
      <c r="Y20" s="9">
        <v>109.80000000000001</v>
      </c>
      <c r="Z20" s="16">
        <v>1.4355</v>
      </c>
    </row>
    <row r="21" spans="1:26">
      <c r="D21" s="4">
        <v>16</v>
      </c>
      <c r="F21">
        <v>92.6</v>
      </c>
      <c r="H21">
        <v>77</v>
      </c>
      <c r="J21" s="1"/>
      <c r="K21" s="1"/>
      <c r="L21" s="1"/>
      <c r="M21" s="1"/>
      <c r="N21" s="1"/>
      <c r="O21" s="1"/>
      <c r="P21" s="1"/>
      <c r="Q21" s="1"/>
      <c r="R21" s="1"/>
      <c r="S21" s="8">
        <v>15</v>
      </c>
      <c r="T21" s="10">
        <v>300</v>
      </c>
      <c r="U21" s="9">
        <v>90</v>
      </c>
      <c r="V21" s="11" t="s">
        <v>2</v>
      </c>
      <c r="W21" s="9">
        <v>12.52755</v>
      </c>
      <c r="X21" s="9">
        <v>95.2</v>
      </c>
      <c r="Y21" s="9">
        <v>144.55000000000001</v>
      </c>
      <c r="Z21" s="16">
        <v>2.3499999999999996</v>
      </c>
    </row>
    <row r="22" spans="1:26">
      <c r="D22" s="4">
        <v>12.8</v>
      </c>
      <c r="F22">
        <v>99.6</v>
      </c>
      <c r="H22">
        <v>87.25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9" t="s">
        <v>102</v>
      </c>
    </row>
    <row r="23" spans="1:26">
      <c r="D23" s="4">
        <v>12.8</v>
      </c>
      <c r="F23">
        <v>106.9</v>
      </c>
      <c r="H23">
        <v>82.9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W23" s="16" t="s">
        <v>99</v>
      </c>
      <c r="X23" s="16" t="s">
        <v>100</v>
      </c>
      <c r="Y23" s="16" t="s">
        <v>101</v>
      </c>
    </row>
    <row r="24" spans="1:26" ht="15.75" thickBot="1">
      <c r="D24" s="4">
        <v>16</v>
      </c>
      <c r="F24">
        <v>104.1</v>
      </c>
      <c r="H24">
        <v>93.45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9" t="s">
        <v>41</v>
      </c>
      <c r="W24" s="9">
        <v>13.39</v>
      </c>
      <c r="X24" s="9">
        <v>13.22</v>
      </c>
      <c r="Y24" s="9">
        <v>15.79</v>
      </c>
    </row>
    <row r="25" spans="1:26" ht="15.75" thickBot="1">
      <c r="F25">
        <v>102.7</v>
      </c>
      <c r="H25">
        <v>85.7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W25" s="17">
        <v>2.3778646559243919</v>
      </c>
      <c r="X25" s="17">
        <v>2.5680911890774434</v>
      </c>
      <c r="Y25" s="17">
        <v>2.4579058863521244</v>
      </c>
    </row>
    <row r="26" spans="1:26" ht="15.75" thickTop="1">
      <c r="F26">
        <v>116.69999999999999</v>
      </c>
      <c r="H26">
        <v>91.5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9" t="s">
        <v>7</v>
      </c>
      <c r="W26" s="16"/>
      <c r="X26" s="16"/>
      <c r="Y26" s="16"/>
    </row>
    <row r="27" spans="1:26">
      <c r="F27">
        <v>120.6</v>
      </c>
      <c r="H27">
        <v>88.300000000000011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6"/>
      <c r="W27" s="16" t="s">
        <v>99</v>
      </c>
      <c r="X27" s="16" t="s">
        <v>100</v>
      </c>
      <c r="Y27" s="16" t="s">
        <v>101</v>
      </c>
    </row>
    <row r="28" spans="1:26">
      <c r="F28">
        <v>144.55000000000001</v>
      </c>
      <c r="H28">
        <v>82.9</v>
      </c>
      <c r="V28" s="9" t="s">
        <v>41</v>
      </c>
      <c r="W28" s="9">
        <v>83.48</v>
      </c>
      <c r="X28" s="9">
        <v>85.76</v>
      </c>
      <c r="Y28" s="9">
        <v>88.78</v>
      </c>
    </row>
    <row r="29" spans="1:26">
      <c r="H29">
        <v>79</v>
      </c>
    </row>
    <row r="30" spans="1:26">
      <c r="H30">
        <v>82.35</v>
      </c>
      <c r="V30" s="9" t="s">
        <v>8</v>
      </c>
      <c r="W30" s="16"/>
      <c r="X30" s="16"/>
      <c r="Y30" s="16"/>
    </row>
    <row r="31" spans="1:26">
      <c r="H31">
        <v>85.95</v>
      </c>
      <c r="V31" s="16"/>
      <c r="W31" s="16" t="s">
        <v>99</v>
      </c>
      <c r="X31" s="16" t="s">
        <v>100</v>
      </c>
      <c r="Y31" s="16" t="s">
        <v>101</v>
      </c>
    </row>
    <row r="32" spans="1:26">
      <c r="H32">
        <v>87.8</v>
      </c>
      <c r="V32" s="9" t="s">
        <v>41</v>
      </c>
      <c r="W32" s="9">
        <v>100.8</v>
      </c>
      <c r="X32" s="9">
        <v>116.12</v>
      </c>
      <c r="Y32" s="9">
        <v>112.6</v>
      </c>
    </row>
    <row r="33" spans="8:25">
      <c r="H33">
        <v>89.1</v>
      </c>
    </row>
    <row r="34" spans="8:25">
      <c r="H34">
        <v>80.900000000000006</v>
      </c>
      <c r="V34" s="9" t="s">
        <v>103</v>
      </c>
      <c r="W34" s="16"/>
      <c r="X34" s="16"/>
      <c r="Y34" s="16"/>
    </row>
    <row r="35" spans="8:25">
      <c r="H35">
        <v>95.2</v>
      </c>
      <c r="V35" s="16"/>
      <c r="W35" s="16" t="s">
        <v>99</v>
      </c>
      <c r="X35" s="16" t="s">
        <v>100</v>
      </c>
      <c r="Y35" s="16" t="s">
        <v>101</v>
      </c>
    </row>
    <row r="36" spans="8:25">
      <c r="V36" s="9" t="s">
        <v>41</v>
      </c>
      <c r="W36" s="9">
        <v>1.0409999999999999</v>
      </c>
      <c r="X36" s="9">
        <v>1.56</v>
      </c>
      <c r="Y36" s="9">
        <v>1.1000000000000001</v>
      </c>
    </row>
    <row r="45" spans="8:25" ht="15.75" thickBot="1">
      <c r="V45" s="16" t="s">
        <v>99</v>
      </c>
      <c r="W45" s="16" t="s">
        <v>100</v>
      </c>
      <c r="X45" s="16" t="s">
        <v>101</v>
      </c>
    </row>
    <row r="46" spans="8:25" ht="15.75" thickBot="1">
      <c r="V46" s="17">
        <v>2.3778646559243919</v>
      </c>
      <c r="W46" s="17">
        <v>2.5680911890774434</v>
      </c>
      <c r="X46" s="17">
        <v>2.4579058863521244</v>
      </c>
    </row>
    <row r="47" spans="8:25" ht="15.75" thickTop="1"/>
  </sheetData>
  <mergeCells count="2">
    <mergeCell ref="D2:F2"/>
    <mergeCell ref="V4:X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N34"/>
  <sheetViews>
    <sheetView workbookViewId="0">
      <selection activeCell="J16" sqref="C1:J16"/>
    </sheetView>
  </sheetViews>
  <sheetFormatPr defaultRowHeight="15"/>
  <sheetData>
    <row r="1" spans="3:14">
      <c r="C1" s="15"/>
      <c r="D1" s="15" t="s">
        <v>39</v>
      </c>
      <c r="E1" s="15" t="s">
        <v>40</v>
      </c>
      <c r="F1" s="15"/>
    </row>
    <row r="2" spans="3:14">
      <c r="C2" s="15" t="s">
        <v>9</v>
      </c>
      <c r="D2" s="15">
        <v>15.262499999999999</v>
      </c>
      <c r="E2" s="15">
        <v>12.19162</v>
      </c>
      <c r="F2" s="15"/>
      <c r="G2" s="15" t="s">
        <v>24</v>
      </c>
      <c r="H2" s="15">
        <v>11.726699999999999</v>
      </c>
      <c r="I2" s="15">
        <v>10.6206</v>
      </c>
      <c r="J2" s="15">
        <f>AVERAGE(D16:E17)</f>
        <v>12.0618</v>
      </c>
    </row>
    <row r="3" spans="3:14">
      <c r="C3" s="15" t="s">
        <v>12</v>
      </c>
      <c r="D3" s="15">
        <v>12.617900000000001</v>
      </c>
      <c r="E3" s="15">
        <v>12.9907</v>
      </c>
      <c r="F3" s="15">
        <f>AVERAGE(D2:E3)</f>
        <v>13.26568</v>
      </c>
      <c r="G3" s="15" t="s">
        <v>25</v>
      </c>
      <c r="H3" s="15">
        <v>12.0223</v>
      </c>
      <c r="I3" s="15">
        <v>12.2164</v>
      </c>
      <c r="J3" s="15"/>
    </row>
    <row r="4" spans="3:14">
      <c r="C4" s="15" t="s">
        <v>10</v>
      </c>
      <c r="D4" s="15">
        <v>15.5433</v>
      </c>
      <c r="E4" s="15">
        <v>18.250900000000001</v>
      </c>
      <c r="F4" s="15"/>
      <c r="G4" s="15" t="s">
        <v>26</v>
      </c>
      <c r="H4" s="15">
        <v>14.769500000000001</v>
      </c>
      <c r="I4" s="15">
        <v>13.683199999999999</v>
      </c>
      <c r="J4" s="15">
        <f>AVERAGE(H3:I4)</f>
        <v>13.17285</v>
      </c>
    </row>
    <row r="5" spans="3:14">
      <c r="C5" s="15" t="s">
        <v>13</v>
      </c>
      <c r="D5" s="15">
        <v>16.0017</v>
      </c>
      <c r="E5" s="15">
        <v>22.819299999999998</v>
      </c>
      <c r="F5" s="15">
        <f>AVERAGE(D4:E5)</f>
        <v>18.1538</v>
      </c>
      <c r="G5" s="15" t="s">
        <v>27</v>
      </c>
      <c r="H5" s="15">
        <v>12.631600000000001</v>
      </c>
      <c r="I5" s="15">
        <v>14.200699999999999</v>
      </c>
      <c r="J5" s="15"/>
    </row>
    <row r="6" spans="3:14">
      <c r="C6" s="15" t="s">
        <v>11</v>
      </c>
      <c r="D6" s="15">
        <v>16.0761</v>
      </c>
      <c r="E6" s="15">
        <v>9.8041</v>
      </c>
      <c r="F6" s="15"/>
      <c r="G6" s="15" t="s">
        <v>28</v>
      </c>
      <c r="H6" s="15">
        <v>15.425800000000001</v>
      </c>
      <c r="I6" s="15">
        <v>11.886799999999999</v>
      </c>
      <c r="J6" s="15">
        <f>AVERAGE(H5:I6)</f>
        <v>13.536225</v>
      </c>
    </row>
    <row r="7" spans="3:14">
      <c r="C7" s="15" t="s">
        <v>14</v>
      </c>
      <c r="D7" s="15">
        <v>13.4078</v>
      </c>
      <c r="E7" s="15">
        <v>12.92226</v>
      </c>
      <c r="F7" s="15">
        <f>AVERAGE(D6:E7)</f>
        <v>13.052565000000001</v>
      </c>
      <c r="G7" s="15" t="s">
        <v>29</v>
      </c>
      <c r="H7" s="15">
        <v>15.129300000000001</v>
      </c>
      <c r="I7" s="15">
        <v>15.662699999999999</v>
      </c>
      <c r="J7" s="15"/>
    </row>
    <row r="8" spans="3:14">
      <c r="C8" s="15" t="s">
        <v>15</v>
      </c>
      <c r="D8" s="15">
        <v>14.962</v>
      </c>
      <c r="E8" s="15">
        <v>21.804099999999998</v>
      </c>
      <c r="F8" s="15"/>
      <c r="G8" s="15" t="s">
        <v>30</v>
      </c>
      <c r="H8" s="15">
        <v>14.6693</v>
      </c>
      <c r="I8" s="15">
        <v>13.662699999999999</v>
      </c>
      <c r="J8" s="15">
        <f>AVERAGE(H7:I8)</f>
        <v>14.781000000000001</v>
      </c>
    </row>
    <row r="9" spans="3:14">
      <c r="C9" s="15" t="s">
        <v>16</v>
      </c>
      <c r="D9" s="15">
        <v>20.509599999999999</v>
      </c>
      <c r="E9" s="15">
        <v>19.003</v>
      </c>
      <c r="F9" s="15">
        <f>AVERAGE(D8:E9)</f>
        <v>19.069674999999997</v>
      </c>
      <c r="G9" s="15" t="s">
        <v>31</v>
      </c>
      <c r="H9" s="15">
        <v>14.436</v>
      </c>
      <c r="I9" s="15">
        <v>14.112</v>
      </c>
      <c r="J9" s="15"/>
    </row>
    <row r="10" spans="3:14">
      <c r="C10" s="15" t="s">
        <v>17</v>
      </c>
      <c r="D10" s="15">
        <v>11.5318</v>
      </c>
      <c r="E10" s="15">
        <v>16.379799999999999</v>
      </c>
      <c r="F10" s="15"/>
      <c r="G10" s="15" t="s">
        <v>32</v>
      </c>
      <c r="H10" s="15">
        <v>14.1174</v>
      </c>
      <c r="I10" s="15">
        <v>13.751099999999999</v>
      </c>
      <c r="J10" s="15">
        <f>AVERAGE(H9:I10)</f>
        <v>14.104125000000002</v>
      </c>
    </row>
    <row r="11" spans="3:14">
      <c r="C11" s="15" t="s">
        <v>18</v>
      </c>
      <c r="D11" s="15">
        <v>17.2117</v>
      </c>
      <c r="E11" s="15">
        <v>15.84022</v>
      </c>
      <c r="F11" s="15">
        <f>AVERAGE(D10:E11)</f>
        <v>15.240880000000001</v>
      </c>
      <c r="G11" s="15" t="s">
        <v>33</v>
      </c>
      <c r="H11" s="15">
        <v>12.0783</v>
      </c>
      <c r="I11" s="15">
        <v>13.976000000000001</v>
      </c>
      <c r="J11" s="15"/>
    </row>
    <row r="12" spans="3:14">
      <c r="C12" s="15" t="s">
        <v>19</v>
      </c>
      <c r="D12" s="15">
        <v>15.9655</v>
      </c>
      <c r="E12" s="15">
        <v>15.813599999999999</v>
      </c>
      <c r="F12" s="15"/>
      <c r="G12" s="15" t="s">
        <v>34</v>
      </c>
      <c r="H12" s="15">
        <v>11.287599999999999</v>
      </c>
      <c r="I12" s="15">
        <v>11.5435</v>
      </c>
      <c r="J12" s="15">
        <f>AVERAGE(H11:I12)</f>
        <v>12.221350000000001</v>
      </c>
    </row>
    <row r="13" spans="3:14">
      <c r="C13" s="15" t="s">
        <v>20</v>
      </c>
      <c r="D13" s="15">
        <v>10.186199999999999</v>
      </c>
      <c r="E13" s="15">
        <v>15.280799999999999</v>
      </c>
      <c r="F13" s="15">
        <f>AVERAGE(D12:E13)</f>
        <v>14.311525</v>
      </c>
      <c r="G13" s="15" t="s">
        <v>35</v>
      </c>
      <c r="H13" s="15">
        <v>11.5792</v>
      </c>
      <c r="I13" s="15">
        <v>11.2072</v>
      </c>
      <c r="J13" s="15"/>
      <c r="M13">
        <v>11.5318</v>
      </c>
      <c r="N13">
        <v>12.9907</v>
      </c>
    </row>
    <row r="14" spans="3:14">
      <c r="C14" s="15" t="s">
        <v>21</v>
      </c>
      <c r="D14" s="15">
        <v>12.2478</v>
      </c>
      <c r="E14" s="15">
        <v>11.1744</v>
      </c>
      <c r="F14" s="15"/>
      <c r="G14" s="15" t="s">
        <v>36</v>
      </c>
      <c r="H14" s="15">
        <v>14.759399999999999</v>
      </c>
      <c r="I14" s="15">
        <v>11.321400000000001</v>
      </c>
      <c r="J14" s="15">
        <f>AVERAGE(H13:I14)</f>
        <v>12.216799999999999</v>
      </c>
      <c r="M14">
        <v>15.9655</v>
      </c>
      <c r="N14">
        <v>22.819299999999998</v>
      </c>
    </row>
    <row r="15" spans="3:14">
      <c r="C15" s="15" t="s">
        <v>22</v>
      </c>
      <c r="D15" s="15">
        <v>11.148300000000001</v>
      </c>
      <c r="E15" s="15">
        <v>13.369199999999999</v>
      </c>
      <c r="F15" s="15">
        <f>AVERAGE(D14:E15)</f>
        <v>11.984925</v>
      </c>
      <c r="G15" s="15" t="s">
        <v>37</v>
      </c>
      <c r="H15" s="15">
        <v>15.200699999999999</v>
      </c>
      <c r="I15" s="15">
        <v>9.6495999999999995</v>
      </c>
      <c r="J15" s="15"/>
      <c r="M15">
        <v>12.2478</v>
      </c>
      <c r="N15">
        <v>12.92226</v>
      </c>
    </row>
    <row r="16" spans="3:14">
      <c r="C16" s="15" t="s">
        <v>23</v>
      </c>
      <c r="D16" s="15">
        <v>12.6806</v>
      </c>
      <c r="E16" s="15">
        <v>11.443</v>
      </c>
      <c r="F16" s="15"/>
      <c r="G16" s="15" t="s">
        <v>38</v>
      </c>
      <c r="H16" s="15">
        <v>14.943199999999999</v>
      </c>
      <c r="I16" s="15">
        <v>10.316700000000001</v>
      </c>
      <c r="J16" s="15">
        <f>AVERAGE(H15:I16)</f>
        <v>12.527549999999998</v>
      </c>
      <c r="M16">
        <v>12.6806</v>
      </c>
      <c r="N16">
        <v>19.003</v>
      </c>
    </row>
    <row r="17" spans="3:14">
      <c r="M17">
        <v>12.0223</v>
      </c>
      <c r="N17">
        <v>15.84022</v>
      </c>
    </row>
    <row r="18" spans="3:14">
      <c r="M18" s="1">
        <v>12.631600000000001</v>
      </c>
      <c r="N18">
        <v>15.280799999999999</v>
      </c>
    </row>
    <row r="19" spans="3:14">
      <c r="M19" s="1">
        <v>15.129300000000001</v>
      </c>
      <c r="N19">
        <v>13.369199999999999</v>
      </c>
    </row>
    <row r="20" spans="3:14">
      <c r="M20" s="1">
        <v>14.436</v>
      </c>
      <c r="N20">
        <v>10.6206</v>
      </c>
    </row>
    <row r="21" spans="3:14">
      <c r="M21" s="1">
        <v>12.0783</v>
      </c>
      <c r="N21">
        <v>13.683199999999999</v>
      </c>
    </row>
    <row r="22" spans="3:14">
      <c r="M22" s="1">
        <v>11.5792</v>
      </c>
      <c r="N22">
        <v>11.886799999999999</v>
      </c>
    </row>
    <row r="23" spans="3:14">
      <c r="M23" s="1">
        <v>15.200699999999999</v>
      </c>
      <c r="N23">
        <v>13.662699999999999</v>
      </c>
    </row>
    <row r="24" spans="3:14">
      <c r="N24">
        <v>13.751099999999999</v>
      </c>
    </row>
    <row r="25" spans="3:14">
      <c r="N25">
        <v>11.5435</v>
      </c>
    </row>
    <row r="26" spans="3:14">
      <c r="N26">
        <v>11.321400000000001</v>
      </c>
    </row>
    <row r="27" spans="3:14">
      <c r="N27">
        <v>10.316700000000001</v>
      </c>
    </row>
    <row r="32" spans="3:14">
      <c r="C32" s="15"/>
      <c r="D32" s="15"/>
      <c r="E32" s="15"/>
      <c r="F32" s="15"/>
    </row>
    <row r="33" spans="5:5">
      <c r="E33">
        <f>MIN(D2:E31)</f>
        <v>9.8041</v>
      </c>
    </row>
    <row r="34" spans="5:5">
      <c r="E34">
        <f>MAX(D2:E31)</f>
        <v>22.819299999999998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18"/>
  <sheetViews>
    <sheetView topLeftCell="A2" workbookViewId="0">
      <selection activeCell="H24" sqref="H24"/>
    </sheetView>
  </sheetViews>
  <sheetFormatPr defaultRowHeight="15"/>
  <sheetData>
    <row r="1" spans="2:13">
      <c r="C1" t="s">
        <v>39</v>
      </c>
    </row>
    <row r="2" spans="2:13">
      <c r="C2" t="s">
        <v>42</v>
      </c>
      <c r="D2" t="s">
        <v>41</v>
      </c>
      <c r="E2" s="16" t="s">
        <v>41</v>
      </c>
      <c r="I2" s="16" t="s">
        <v>41</v>
      </c>
    </row>
    <row r="3" spans="2:13">
      <c r="B3" t="s">
        <v>9</v>
      </c>
      <c r="C3">
        <v>78</v>
      </c>
      <c r="D3">
        <f t="shared" ref="D3:D17" si="0">AVERAGE(C3:C3)</f>
        <v>78</v>
      </c>
      <c r="F3" t="s">
        <v>24</v>
      </c>
      <c r="G3">
        <v>85.7</v>
      </c>
      <c r="H3">
        <f t="shared" ref="H3:H17" si="1">AVERAGE(G3:G3)</f>
        <v>85.7</v>
      </c>
      <c r="I3">
        <f>AVERAGE(D17:D18)</f>
        <v>80.099999999999994</v>
      </c>
    </row>
    <row r="4" spans="2:13">
      <c r="B4" t="s">
        <v>12</v>
      </c>
      <c r="C4">
        <v>76</v>
      </c>
      <c r="D4">
        <f t="shared" si="0"/>
        <v>76</v>
      </c>
      <c r="E4">
        <f>AVERAGE(D3:D4)</f>
        <v>77</v>
      </c>
      <c r="F4" t="s">
        <v>25</v>
      </c>
      <c r="G4">
        <v>73.3</v>
      </c>
      <c r="H4">
        <f t="shared" si="1"/>
        <v>73.3</v>
      </c>
      <c r="L4">
        <v>78</v>
      </c>
      <c r="M4">
        <v>76</v>
      </c>
    </row>
    <row r="5" spans="2:13">
      <c r="B5" t="s">
        <v>10</v>
      </c>
      <c r="C5">
        <v>84.5</v>
      </c>
      <c r="D5">
        <f t="shared" si="0"/>
        <v>84.5</v>
      </c>
      <c r="F5" t="s">
        <v>26</v>
      </c>
      <c r="G5">
        <v>84.7</v>
      </c>
      <c r="H5">
        <f t="shared" si="1"/>
        <v>84.7</v>
      </c>
      <c r="I5">
        <f>AVERAGE(H4:H5)</f>
        <v>79</v>
      </c>
      <c r="L5">
        <v>84.5</v>
      </c>
      <c r="M5">
        <v>90</v>
      </c>
    </row>
    <row r="6" spans="2:13">
      <c r="B6" t="s">
        <v>13</v>
      </c>
      <c r="C6">
        <v>90</v>
      </c>
      <c r="D6">
        <f t="shared" si="0"/>
        <v>90</v>
      </c>
      <c r="E6">
        <f>AVERAGE(D5:D6)</f>
        <v>87.25</v>
      </c>
      <c r="F6" t="s">
        <v>27</v>
      </c>
      <c r="G6" s="1">
        <v>73.599999999999994</v>
      </c>
      <c r="H6">
        <f t="shared" si="1"/>
        <v>73.599999999999994</v>
      </c>
      <c r="L6">
        <v>84.5</v>
      </c>
      <c r="M6">
        <v>81.3</v>
      </c>
    </row>
    <row r="7" spans="2:13">
      <c r="B7" t="s">
        <v>11</v>
      </c>
      <c r="C7">
        <v>84.5</v>
      </c>
      <c r="D7">
        <f t="shared" si="0"/>
        <v>84.5</v>
      </c>
      <c r="F7" t="s">
        <v>28</v>
      </c>
      <c r="G7" s="1">
        <v>91.1</v>
      </c>
      <c r="H7">
        <f t="shared" si="1"/>
        <v>91.1</v>
      </c>
      <c r="I7">
        <f>AVERAGE(H6:H7)</f>
        <v>82.35</v>
      </c>
      <c r="L7">
        <v>90.7</v>
      </c>
      <c r="M7">
        <v>96.2</v>
      </c>
    </row>
    <row r="8" spans="2:13">
      <c r="B8" t="s">
        <v>14</v>
      </c>
      <c r="C8">
        <v>81.3</v>
      </c>
      <c r="D8">
        <f t="shared" si="0"/>
        <v>81.3</v>
      </c>
      <c r="E8">
        <f>AVERAGE(D7:D8)</f>
        <v>82.9</v>
      </c>
      <c r="F8" t="s">
        <v>29</v>
      </c>
      <c r="G8" s="1">
        <v>85.9</v>
      </c>
      <c r="H8">
        <f t="shared" si="1"/>
        <v>85.9</v>
      </c>
      <c r="L8">
        <v>90.7</v>
      </c>
      <c r="M8">
        <v>80.7</v>
      </c>
    </row>
    <row r="9" spans="2:13">
      <c r="B9" t="s">
        <v>15</v>
      </c>
      <c r="C9">
        <v>90.7</v>
      </c>
      <c r="D9">
        <f t="shared" si="0"/>
        <v>90.7</v>
      </c>
      <c r="F9" t="s">
        <v>30</v>
      </c>
      <c r="G9" s="1">
        <v>86</v>
      </c>
      <c r="H9">
        <f t="shared" si="1"/>
        <v>86</v>
      </c>
      <c r="I9">
        <f>AVERAGE(H8:H9)</f>
        <v>85.95</v>
      </c>
      <c r="L9">
        <v>90</v>
      </c>
      <c r="M9">
        <v>93</v>
      </c>
    </row>
    <row r="10" spans="2:13">
      <c r="B10" t="s">
        <v>16</v>
      </c>
      <c r="C10">
        <v>96.2</v>
      </c>
      <c r="D10">
        <f t="shared" si="0"/>
        <v>96.2</v>
      </c>
      <c r="E10">
        <f>AVERAGE(D9:D10)</f>
        <v>93.45</v>
      </c>
      <c r="F10" t="s">
        <v>31</v>
      </c>
      <c r="G10" s="1">
        <v>89.6</v>
      </c>
      <c r="H10">
        <f t="shared" si="1"/>
        <v>89.6</v>
      </c>
      <c r="L10">
        <v>93.7</v>
      </c>
      <c r="M10">
        <v>82.9</v>
      </c>
    </row>
    <row r="11" spans="2:13">
      <c r="B11" t="s">
        <v>17</v>
      </c>
      <c r="C11">
        <v>90.7</v>
      </c>
      <c r="D11">
        <f t="shared" si="0"/>
        <v>90.7</v>
      </c>
      <c r="F11" t="s">
        <v>32</v>
      </c>
      <c r="G11" s="1">
        <v>86</v>
      </c>
      <c r="H11">
        <f t="shared" si="1"/>
        <v>86</v>
      </c>
      <c r="I11">
        <f>AVERAGE(H10:H11)</f>
        <v>87.8</v>
      </c>
      <c r="L11">
        <v>80.099999999999994</v>
      </c>
      <c r="M11">
        <v>85.7</v>
      </c>
    </row>
    <row r="12" spans="2:13">
      <c r="B12" t="s">
        <v>18</v>
      </c>
      <c r="C12">
        <v>80.7</v>
      </c>
      <c r="D12">
        <f t="shared" si="0"/>
        <v>80.7</v>
      </c>
      <c r="E12">
        <f>AVERAGE(D11:D12)</f>
        <v>85.7</v>
      </c>
      <c r="F12" t="s">
        <v>33</v>
      </c>
      <c r="G12" s="1">
        <v>90.8</v>
      </c>
      <c r="H12">
        <f t="shared" si="1"/>
        <v>90.8</v>
      </c>
      <c r="L12">
        <v>73.3</v>
      </c>
      <c r="M12">
        <v>84.7</v>
      </c>
    </row>
    <row r="13" spans="2:13">
      <c r="B13" t="s">
        <v>19</v>
      </c>
      <c r="C13">
        <v>90</v>
      </c>
      <c r="D13">
        <f t="shared" si="0"/>
        <v>90</v>
      </c>
      <c r="F13" t="s">
        <v>34</v>
      </c>
      <c r="G13" s="1">
        <v>87.4</v>
      </c>
      <c r="H13">
        <f t="shared" si="1"/>
        <v>87.4</v>
      </c>
      <c r="I13">
        <f>AVERAGE(H12:H13)</f>
        <v>89.1</v>
      </c>
      <c r="L13" s="1">
        <v>73.599999999999994</v>
      </c>
      <c r="M13" s="1">
        <v>91.1</v>
      </c>
    </row>
    <row r="14" spans="2:13">
      <c r="B14" t="s">
        <v>20</v>
      </c>
      <c r="C14">
        <v>93</v>
      </c>
      <c r="D14">
        <f t="shared" si="0"/>
        <v>93</v>
      </c>
      <c r="E14">
        <f>AVERAGE(D13:D14)</f>
        <v>91.5</v>
      </c>
      <c r="F14" t="s">
        <v>35</v>
      </c>
      <c r="G14" s="1">
        <v>75.900000000000006</v>
      </c>
      <c r="H14">
        <f t="shared" si="1"/>
        <v>75.900000000000006</v>
      </c>
      <c r="L14" s="1">
        <v>85.9</v>
      </c>
      <c r="M14" s="1">
        <v>86</v>
      </c>
    </row>
    <row r="15" spans="2:13">
      <c r="B15" t="s">
        <v>21</v>
      </c>
      <c r="C15">
        <v>93.7</v>
      </c>
      <c r="D15">
        <f t="shared" si="0"/>
        <v>93.7</v>
      </c>
      <c r="F15" t="s">
        <v>36</v>
      </c>
      <c r="G15" s="1">
        <v>85.9</v>
      </c>
      <c r="H15">
        <f t="shared" si="1"/>
        <v>85.9</v>
      </c>
      <c r="I15">
        <f>AVERAGE(H14:H15)</f>
        <v>80.900000000000006</v>
      </c>
      <c r="L15" s="1">
        <v>89.6</v>
      </c>
      <c r="M15" s="1">
        <v>86</v>
      </c>
    </row>
    <row r="16" spans="2:13">
      <c r="B16" t="s">
        <v>22</v>
      </c>
      <c r="C16">
        <v>82.9</v>
      </c>
      <c r="D16">
        <f t="shared" si="0"/>
        <v>82.9</v>
      </c>
      <c r="E16">
        <f>AVERAGE(D15:D16)</f>
        <v>88.300000000000011</v>
      </c>
      <c r="F16" t="s">
        <v>37</v>
      </c>
      <c r="G16" s="1">
        <v>97.9</v>
      </c>
      <c r="H16">
        <f t="shared" si="1"/>
        <v>97.9</v>
      </c>
      <c r="L16" s="1">
        <v>90.8</v>
      </c>
      <c r="M16" s="1">
        <v>87.4</v>
      </c>
    </row>
    <row r="17" spans="2:13">
      <c r="B17" t="s">
        <v>23</v>
      </c>
      <c r="C17">
        <v>80.099999999999994</v>
      </c>
      <c r="D17">
        <f t="shared" si="0"/>
        <v>80.099999999999994</v>
      </c>
      <c r="F17" t="s">
        <v>38</v>
      </c>
      <c r="G17" s="1">
        <v>92.5</v>
      </c>
      <c r="H17">
        <f t="shared" si="1"/>
        <v>92.5</v>
      </c>
      <c r="I17">
        <f>AVERAGE(H16:H17)</f>
        <v>95.2</v>
      </c>
      <c r="L17" s="1">
        <v>75.900000000000006</v>
      </c>
      <c r="M17" s="1">
        <v>85.9</v>
      </c>
    </row>
    <row r="18" spans="2:13">
      <c r="L18" s="1">
        <v>97.9</v>
      </c>
      <c r="M18" s="1">
        <v>92.5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L34"/>
  <sheetViews>
    <sheetView workbookViewId="0">
      <selection activeCell="B2" sqref="B2:I17"/>
    </sheetView>
  </sheetViews>
  <sheetFormatPr defaultRowHeight="15"/>
  <sheetData>
    <row r="2" spans="2:12">
      <c r="D2" t="s">
        <v>41</v>
      </c>
    </row>
    <row r="3" spans="2:12">
      <c r="B3" t="s">
        <v>9</v>
      </c>
      <c r="C3">
        <v>90.5</v>
      </c>
      <c r="D3">
        <f t="shared" ref="D3:D16" si="0">AVERAGE(C3:C3)</f>
        <v>90.5</v>
      </c>
      <c r="F3" t="s">
        <v>24</v>
      </c>
      <c r="G3">
        <v>110.3</v>
      </c>
      <c r="H3">
        <f>AVERAGE(G3:G3)</f>
        <v>110.3</v>
      </c>
      <c r="I3">
        <f>AVERAGE(H3:H3)</f>
        <v>110.3</v>
      </c>
    </row>
    <row r="4" spans="2:12">
      <c r="B4" t="s">
        <v>12</v>
      </c>
      <c r="C4">
        <v>94.7</v>
      </c>
      <c r="D4">
        <f t="shared" si="0"/>
        <v>94.7</v>
      </c>
      <c r="E4">
        <f>AVERAGE(D3:D4)</f>
        <v>92.6</v>
      </c>
      <c r="F4" t="s">
        <v>25</v>
      </c>
      <c r="G4">
        <v>104.5</v>
      </c>
      <c r="H4">
        <f t="shared" ref="H4:H17" si="1">AVERAGE(G4:G4)</f>
        <v>104.5</v>
      </c>
      <c r="K4">
        <v>90.5</v>
      </c>
      <c r="L4">
        <v>94.7</v>
      </c>
    </row>
    <row r="5" spans="2:12">
      <c r="B5" t="s">
        <v>10</v>
      </c>
      <c r="C5">
        <v>131.4</v>
      </c>
      <c r="D5">
        <f t="shared" si="0"/>
        <v>131.4</v>
      </c>
      <c r="F5" t="s">
        <v>26</v>
      </c>
      <c r="G5">
        <v>100.9</v>
      </c>
      <c r="H5">
        <f t="shared" si="1"/>
        <v>100.9</v>
      </c>
      <c r="I5">
        <f>AVERAGE(H4:H5)</f>
        <v>102.7</v>
      </c>
      <c r="K5">
        <v>131.4</v>
      </c>
      <c r="L5">
        <v>125.8</v>
      </c>
    </row>
    <row r="6" spans="2:12">
      <c r="B6" t="s">
        <v>13</v>
      </c>
      <c r="C6">
        <v>125.8</v>
      </c>
      <c r="D6">
        <f t="shared" si="0"/>
        <v>125.8</v>
      </c>
      <c r="E6">
        <f>AVERAGE(D5:D6)</f>
        <v>128.6</v>
      </c>
      <c r="F6" t="s">
        <v>27</v>
      </c>
      <c r="G6" s="1">
        <v>105.5</v>
      </c>
      <c r="H6">
        <f t="shared" si="1"/>
        <v>105.5</v>
      </c>
      <c r="K6">
        <v>104.9</v>
      </c>
      <c r="L6">
        <v>94.3</v>
      </c>
    </row>
    <row r="7" spans="2:12">
      <c r="B7" t="s">
        <v>11</v>
      </c>
      <c r="C7">
        <v>104.9</v>
      </c>
      <c r="D7">
        <f t="shared" si="0"/>
        <v>104.9</v>
      </c>
      <c r="F7" t="s">
        <v>28</v>
      </c>
      <c r="G7" s="1">
        <v>106.5</v>
      </c>
      <c r="H7">
        <f t="shared" si="1"/>
        <v>106.5</v>
      </c>
      <c r="I7">
        <f>AVERAGE(H6:H7)</f>
        <v>106</v>
      </c>
      <c r="K7">
        <v>107.8</v>
      </c>
      <c r="L7">
        <v>111.3</v>
      </c>
    </row>
    <row r="8" spans="2:12">
      <c r="B8" t="s">
        <v>14</v>
      </c>
      <c r="C8">
        <v>94.3</v>
      </c>
      <c r="D8">
        <f t="shared" si="0"/>
        <v>94.3</v>
      </c>
      <c r="E8">
        <f>AVERAGE(D7:D8)</f>
        <v>99.6</v>
      </c>
      <c r="F8" t="s">
        <v>29</v>
      </c>
      <c r="G8" s="1">
        <v>116.6</v>
      </c>
      <c r="H8">
        <f t="shared" si="1"/>
        <v>116.6</v>
      </c>
      <c r="K8">
        <v>108.9</v>
      </c>
      <c r="L8">
        <v>104.9</v>
      </c>
    </row>
    <row r="9" spans="2:12">
      <c r="B9" t="s">
        <v>15</v>
      </c>
      <c r="C9">
        <v>107.8</v>
      </c>
      <c r="D9">
        <f t="shared" si="0"/>
        <v>107.8</v>
      </c>
      <c r="F9" t="s">
        <v>30</v>
      </c>
      <c r="G9" s="1">
        <v>116.8</v>
      </c>
      <c r="H9">
        <f t="shared" si="1"/>
        <v>116.8</v>
      </c>
      <c r="I9">
        <f>AVERAGE(H8:H9)</f>
        <v>116.69999999999999</v>
      </c>
      <c r="K9">
        <v>101.2</v>
      </c>
      <c r="L9">
        <v>105.2</v>
      </c>
    </row>
    <row r="10" spans="2:12">
      <c r="B10" t="s">
        <v>16</v>
      </c>
      <c r="C10">
        <v>111.3</v>
      </c>
      <c r="D10">
        <f t="shared" si="0"/>
        <v>111.3</v>
      </c>
      <c r="E10">
        <f>AVERAGE(D9:D10)</f>
        <v>109.55</v>
      </c>
      <c r="F10" t="s">
        <v>31</v>
      </c>
      <c r="G10" s="1">
        <v>109.3</v>
      </c>
      <c r="H10">
        <f t="shared" si="1"/>
        <v>109.3</v>
      </c>
      <c r="K10">
        <v>98</v>
      </c>
      <c r="L10">
        <v>110.2</v>
      </c>
    </row>
    <row r="11" spans="2:12">
      <c r="B11" t="s">
        <v>17</v>
      </c>
      <c r="C11">
        <v>108.9</v>
      </c>
      <c r="D11">
        <f t="shared" si="0"/>
        <v>108.9</v>
      </c>
      <c r="F11" t="s">
        <v>32</v>
      </c>
      <c r="G11" s="1">
        <v>115.7</v>
      </c>
      <c r="H11">
        <f t="shared" si="1"/>
        <v>115.7</v>
      </c>
      <c r="I11">
        <f>AVERAGE(H10:H11)</f>
        <v>112.5</v>
      </c>
      <c r="K11">
        <v>104.3</v>
      </c>
      <c r="L11">
        <v>110.3</v>
      </c>
    </row>
    <row r="12" spans="2:12">
      <c r="B12" t="s">
        <v>18</v>
      </c>
      <c r="C12">
        <v>104.9</v>
      </c>
      <c r="D12">
        <f t="shared" si="0"/>
        <v>104.9</v>
      </c>
      <c r="E12">
        <f>AVERAGE(D11:D12)</f>
        <v>106.9</v>
      </c>
      <c r="F12" t="s">
        <v>33</v>
      </c>
      <c r="G12" s="1">
        <v>117.7</v>
      </c>
      <c r="H12">
        <f t="shared" si="1"/>
        <v>117.7</v>
      </c>
      <c r="K12">
        <v>104.5</v>
      </c>
      <c r="L12">
        <v>100.9</v>
      </c>
    </row>
    <row r="13" spans="2:12">
      <c r="B13" t="s">
        <v>19</v>
      </c>
      <c r="C13">
        <v>101.2</v>
      </c>
      <c r="D13">
        <f t="shared" si="0"/>
        <v>101.2</v>
      </c>
      <c r="F13" t="s">
        <v>34</v>
      </c>
      <c r="G13" s="1">
        <v>123.5</v>
      </c>
      <c r="H13">
        <f t="shared" si="1"/>
        <v>123.5</v>
      </c>
      <c r="I13">
        <f>AVERAGE(H12:H13)</f>
        <v>120.6</v>
      </c>
      <c r="K13">
        <v>105.5</v>
      </c>
      <c r="L13">
        <v>106.5</v>
      </c>
    </row>
    <row r="14" spans="2:12">
      <c r="B14" t="s">
        <v>20</v>
      </c>
      <c r="C14">
        <v>105.2</v>
      </c>
      <c r="D14">
        <f t="shared" si="0"/>
        <v>105.2</v>
      </c>
      <c r="E14">
        <f>AVERAGE(D13:D14)</f>
        <v>103.2</v>
      </c>
      <c r="F14" t="s">
        <v>35</v>
      </c>
      <c r="G14" s="1">
        <v>110.2</v>
      </c>
      <c r="H14">
        <f t="shared" si="1"/>
        <v>110.2</v>
      </c>
      <c r="K14">
        <v>116.6</v>
      </c>
      <c r="L14">
        <v>116.8</v>
      </c>
    </row>
    <row r="15" spans="2:12">
      <c r="B15" t="s">
        <v>21</v>
      </c>
      <c r="C15">
        <v>98</v>
      </c>
      <c r="D15">
        <f t="shared" si="0"/>
        <v>98</v>
      </c>
      <c r="F15" t="s">
        <v>36</v>
      </c>
      <c r="G15" s="1">
        <v>109.4</v>
      </c>
      <c r="H15">
        <f t="shared" si="1"/>
        <v>109.4</v>
      </c>
      <c r="I15">
        <f>AVERAGE(H14:H15)</f>
        <v>109.80000000000001</v>
      </c>
      <c r="K15">
        <v>109.3</v>
      </c>
      <c r="L15">
        <v>115.7</v>
      </c>
    </row>
    <row r="16" spans="2:12">
      <c r="B16" t="s">
        <v>22</v>
      </c>
      <c r="C16">
        <v>110.2</v>
      </c>
      <c r="D16">
        <f t="shared" si="0"/>
        <v>110.2</v>
      </c>
      <c r="E16">
        <f>AVERAGE(D15:D16)</f>
        <v>104.1</v>
      </c>
      <c r="F16" t="s">
        <v>37</v>
      </c>
      <c r="G16" s="1">
        <v>145.80000000000001</v>
      </c>
      <c r="H16">
        <f t="shared" si="1"/>
        <v>145.80000000000001</v>
      </c>
      <c r="K16">
        <v>117.7</v>
      </c>
      <c r="L16">
        <v>123.5</v>
      </c>
    </row>
    <row r="17" spans="2:12">
      <c r="B17" t="s">
        <v>23</v>
      </c>
      <c r="C17">
        <v>104.3</v>
      </c>
      <c r="D17">
        <f>AVERAGE(C17:C17)</f>
        <v>104.3</v>
      </c>
      <c r="F17" t="s">
        <v>38</v>
      </c>
      <c r="G17" s="1">
        <v>143.30000000000001</v>
      </c>
      <c r="H17">
        <f t="shared" si="1"/>
        <v>143.30000000000001</v>
      </c>
      <c r="I17">
        <f>AVERAGE(H16:H17)</f>
        <v>144.55000000000001</v>
      </c>
      <c r="K17">
        <v>110.2</v>
      </c>
      <c r="L17">
        <v>109.4</v>
      </c>
    </row>
    <row r="18" spans="2:12">
      <c r="K18">
        <v>145.80000000000001</v>
      </c>
      <c r="L18">
        <v>143.30000000000001</v>
      </c>
    </row>
    <row r="34" spans="3:4">
      <c r="C34">
        <f>MIN(C3:C32)</f>
        <v>90.5</v>
      </c>
      <c r="D34">
        <f>MAX(C3:C32)</f>
        <v>131.4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1:Y34"/>
  <sheetViews>
    <sheetView topLeftCell="C1" workbookViewId="0">
      <selection activeCell="J16" sqref="I2:J16"/>
    </sheetView>
  </sheetViews>
  <sheetFormatPr defaultRowHeight="15"/>
  <cols>
    <col min="10" max="15" width="7.7109375" customWidth="1"/>
  </cols>
  <sheetData>
    <row r="1" spans="3:25">
      <c r="D1" t="s">
        <v>39</v>
      </c>
      <c r="E1" t="s">
        <v>40</v>
      </c>
      <c r="G1" s="15">
        <v>1</v>
      </c>
      <c r="H1" s="15">
        <v>2</v>
      </c>
      <c r="I1" s="15"/>
      <c r="J1" s="15"/>
      <c r="R1" t="s">
        <v>41</v>
      </c>
    </row>
    <row r="2" spans="3:25">
      <c r="C2" t="s">
        <v>9</v>
      </c>
      <c r="D2">
        <v>1.956</v>
      </c>
      <c r="G2" s="15">
        <v>0.96899999999999997</v>
      </c>
      <c r="H2" s="15"/>
      <c r="I2" s="15">
        <v>1.077</v>
      </c>
      <c r="J2" s="15">
        <f>AVERAGE(G16:G17)</f>
        <v>1.149</v>
      </c>
      <c r="R2">
        <f>AVERAGE(G2:G3)</f>
        <v>0.95100000000000007</v>
      </c>
    </row>
    <row r="3" spans="3:25">
      <c r="C3" t="s">
        <v>12</v>
      </c>
      <c r="D3">
        <v>2.17</v>
      </c>
      <c r="G3" s="15">
        <v>0.93300000000000005</v>
      </c>
      <c r="H3" s="15">
        <f>AVERAGE(G2:G3)</f>
        <v>0.95100000000000007</v>
      </c>
      <c r="I3" s="15">
        <v>1.5429999999999999</v>
      </c>
      <c r="J3" s="15"/>
      <c r="R3" s="16">
        <f>AVERAGE(G3:G4)</f>
        <v>1.2025000000000001</v>
      </c>
      <c r="S3">
        <f>AVERAGE(R2:R3)</f>
        <v>1.0767500000000001</v>
      </c>
      <c r="U3">
        <v>1.956</v>
      </c>
      <c r="V3">
        <v>2.17</v>
      </c>
      <c r="W3">
        <f>AVERAGE(U3:V3)</f>
        <v>2.0629999999999997</v>
      </c>
      <c r="Y3">
        <v>0.95100000000000007</v>
      </c>
    </row>
    <row r="4" spans="3:25">
      <c r="C4" t="s">
        <v>10</v>
      </c>
      <c r="D4">
        <v>3.22</v>
      </c>
      <c r="G4" s="15">
        <v>1.472</v>
      </c>
      <c r="H4" s="15"/>
      <c r="I4" s="15">
        <v>1.077</v>
      </c>
      <c r="J4" s="15">
        <f>AVERAGE(I3:I4)</f>
        <v>1.31</v>
      </c>
      <c r="R4">
        <f t="shared" ref="R4:R31" si="0">AVERAGE(D4:E4)</f>
        <v>3.22</v>
      </c>
      <c r="U4">
        <v>3.22</v>
      </c>
      <c r="V4">
        <v>3.07</v>
      </c>
      <c r="W4">
        <f t="shared" ref="W4:W17" si="1">AVERAGE(U4:V4)</f>
        <v>3.145</v>
      </c>
      <c r="Y4">
        <v>1.49</v>
      </c>
    </row>
    <row r="5" spans="3:25">
      <c r="C5" t="s">
        <v>13</v>
      </c>
      <c r="D5">
        <v>3.07</v>
      </c>
      <c r="G5" s="15">
        <v>1.508</v>
      </c>
      <c r="H5" s="15">
        <f>AVERAGE(G4:G5)</f>
        <v>1.49</v>
      </c>
      <c r="I5" s="15">
        <v>1.5429999999999999</v>
      </c>
      <c r="J5" s="15"/>
      <c r="R5">
        <f t="shared" si="0"/>
        <v>3.07</v>
      </c>
      <c r="S5">
        <f>AVERAGE(R4:R5)</f>
        <v>3.145</v>
      </c>
      <c r="U5">
        <v>3.2450000000000001</v>
      </c>
      <c r="V5">
        <v>3.35</v>
      </c>
      <c r="W5">
        <f t="shared" si="1"/>
        <v>3.2975000000000003</v>
      </c>
      <c r="Y5">
        <v>1.131</v>
      </c>
    </row>
    <row r="6" spans="3:25">
      <c r="C6" t="s">
        <v>11</v>
      </c>
      <c r="D6">
        <v>3.2450000000000001</v>
      </c>
      <c r="G6" s="15">
        <v>1.472</v>
      </c>
      <c r="H6" s="15"/>
      <c r="I6" s="15">
        <v>0.64600000000000002</v>
      </c>
      <c r="J6" s="15">
        <f>AVERAGE(I5:I6)</f>
        <v>1.0945</v>
      </c>
      <c r="R6">
        <f t="shared" si="0"/>
        <v>3.2450000000000001</v>
      </c>
      <c r="U6">
        <v>2.41</v>
      </c>
      <c r="V6">
        <v>2.23</v>
      </c>
      <c r="W6">
        <f t="shared" si="1"/>
        <v>2.3200000000000003</v>
      </c>
      <c r="Y6">
        <v>0.93299999999999994</v>
      </c>
    </row>
    <row r="7" spans="3:25">
      <c r="C7" t="s">
        <v>14</v>
      </c>
      <c r="D7">
        <v>3.35</v>
      </c>
      <c r="G7" s="15">
        <v>0.79</v>
      </c>
      <c r="H7" s="15">
        <f>AVERAGE(G6:G7)</f>
        <v>1.131</v>
      </c>
      <c r="I7" s="15">
        <v>2.0499999999999998</v>
      </c>
      <c r="J7" s="15"/>
      <c r="R7">
        <f t="shared" si="0"/>
        <v>3.35</v>
      </c>
      <c r="S7">
        <f>AVERAGE(R6:R7)</f>
        <v>3.2975000000000003</v>
      </c>
      <c r="U7">
        <v>2.98</v>
      </c>
      <c r="V7">
        <v>2.73</v>
      </c>
      <c r="W7">
        <f t="shared" si="1"/>
        <v>2.855</v>
      </c>
      <c r="Y7">
        <v>1.3279999999999998</v>
      </c>
    </row>
    <row r="8" spans="3:25">
      <c r="C8" t="s">
        <v>15</v>
      </c>
      <c r="D8">
        <v>2.41</v>
      </c>
      <c r="G8" s="15">
        <v>0.86099999999999999</v>
      </c>
      <c r="H8" s="15"/>
      <c r="I8" s="15">
        <v>2.15</v>
      </c>
      <c r="J8" s="15">
        <f>AVERAGE(I7:I8)</f>
        <v>2.0999999999999996</v>
      </c>
      <c r="R8">
        <f t="shared" si="0"/>
        <v>2.41</v>
      </c>
      <c r="U8">
        <v>2.38</v>
      </c>
      <c r="V8">
        <v>2.5499999999999998</v>
      </c>
      <c r="W8">
        <f t="shared" si="1"/>
        <v>2.4649999999999999</v>
      </c>
      <c r="Y8">
        <v>0.86099999999999999</v>
      </c>
    </row>
    <row r="9" spans="3:25">
      <c r="C9" t="s">
        <v>16</v>
      </c>
      <c r="D9">
        <v>2.23</v>
      </c>
      <c r="G9" s="15">
        <v>1.0049999999999999</v>
      </c>
      <c r="H9" s="15">
        <f>AVERAGE(G8:G9)</f>
        <v>0.93299999999999994</v>
      </c>
      <c r="I9" s="15">
        <v>1.22</v>
      </c>
      <c r="J9" s="15"/>
      <c r="R9">
        <f t="shared" si="0"/>
        <v>2.23</v>
      </c>
      <c r="S9">
        <f>AVERAGE(R8:R9)</f>
        <v>2.3200000000000003</v>
      </c>
      <c r="U9">
        <v>2.1</v>
      </c>
      <c r="V9">
        <v>2.85</v>
      </c>
      <c r="W9">
        <f t="shared" si="1"/>
        <v>2.4750000000000001</v>
      </c>
      <c r="Y9">
        <v>0.754</v>
      </c>
    </row>
    <row r="10" spans="3:25">
      <c r="C10" t="s">
        <v>17</v>
      </c>
      <c r="D10">
        <v>2.98</v>
      </c>
      <c r="G10" s="15">
        <v>1.472</v>
      </c>
      <c r="H10" s="15"/>
      <c r="I10" s="15">
        <v>1.077</v>
      </c>
      <c r="J10" s="15">
        <f>AVERAGE(I9:I10)</f>
        <v>1.1484999999999999</v>
      </c>
      <c r="R10">
        <f t="shared" si="0"/>
        <v>2.98</v>
      </c>
      <c r="U10">
        <v>2.1800000000000002</v>
      </c>
      <c r="V10">
        <v>2.76</v>
      </c>
      <c r="W10">
        <f t="shared" si="1"/>
        <v>2.4699999999999998</v>
      </c>
      <c r="Y10">
        <v>1.113</v>
      </c>
    </row>
    <row r="11" spans="3:25">
      <c r="C11" t="s">
        <v>18</v>
      </c>
      <c r="D11">
        <v>2.73</v>
      </c>
      <c r="G11" s="15">
        <v>1.1839999999999999</v>
      </c>
      <c r="H11" s="15">
        <f>AVERAGE(G10:G11)</f>
        <v>1.3279999999999998</v>
      </c>
      <c r="I11" s="15">
        <v>1.4359999999999999</v>
      </c>
      <c r="J11" s="15"/>
      <c r="R11">
        <f t="shared" si="0"/>
        <v>2.73</v>
      </c>
      <c r="S11">
        <f>AVERAGE(R10:R11)</f>
        <v>2.855</v>
      </c>
      <c r="U11">
        <v>2.48</v>
      </c>
      <c r="V11">
        <v>2.19</v>
      </c>
      <c r="W11">
        <f t="shared" si="1"/>
        <v>2.335</v>
      </c>
      <c r="Y11">
        <v>1.31</v>
      </c>
    </row>
    <row r="12" spans="3:25">
      <c r="C12" t="s">
        <v>19</v>
      </c>
      <c r="D12">
        <v>2.38</v>
      </c>
      <c r="G12" s="15">
        <v>0.86099999999999999</v>
      </c>
      <c r="H12" s="15"/>
      <c r="I12" s="15">
        <v>1.508</v>
      </c>
      <c r="J12" s="15">
        <f>AVERAGE(I11:I12)</f>
        <v>1.472</v>
      </c>
      <c r="R12">
        <f t="shared" si="0"/>
        <v>2.38</v>
      </c>
      <c r="U12" s="1">
        <v>2.2400000000000002</v>
      </c>
      <c r="V12" s="1">
        <v>2.41</v>
      </c>
      <c r="W12">
        <f t="shared" si="1"/>
        <v>2.3250000000000002</v>
      </c>
      <c r="Y12">
        <v>1.0945</v>
      </c>
    </row>
    <row r="13" spans="3:25">
      <c r="C13" t="s">
        <v>20</v>
      </c>
      <c r="D13">
        <v>2.5499999999999998</v>
      </c>
      <c r="G13" s="15">
        <v>0.86099999999999999</v>
      </c>
      <c r="H13" s="15">
        <f>AVERAGE(G12:G13)</f>
        <v>0.86099999999999999</v>
      </c>
      <c r="I13" s="15">
        <v>1.5429999999999999</v>
      </c>
      <c r="J13" s="15"/>
      <c r="R13">
        <f t="shared" si="0"/>
        <v>2.5499999999999998</v>
      </c>
      <c r="S13">
        <f>AVERAGE(R12:R13)</f>
        <v>2.4649999999999999</v>
      </c>
      <c r="U13" s="1">
        <v>3.44</v>
      </c>
      <c r="V13" s="1">
        <v>2.86</v>
      </c>
      <c r="W13">
        <f t="shared" si="1"/>
        <v>3.15</v>
      </c>
      <c r="Y13">
        <v>2.0999999999999996</v>
      </c>
    </row>
    <row r="14" spans="3:25">
      <c r="C14" t="s">
        <v>21</v>
      </c>
      <c r="D14">
        <v>2.1</v>
      </c>
      <c r="G14" s="15">
        <v>0.43099999999999999</v>
      </c>
      <c r="H14" s="15"/>
      <c r="I14" s="15">
        <v>1.3280000000000001</v>
      </c>
      <c r="J14" s="15">
        <f>AVERAGE(I13:I14)</f>
        <v>1.4355</v>
      </c>
      <c r="R14">
        <f t="shared" si="0"/>
        <v>2.1</v>
      </c>
      <c r="U14" s="1">
        <v>2.74</v>
      </c>
      <c r="V14" s="1">
        <v>2.93</v>
      </c>
      <c r="W14">
        <f t="shared" si="1"/>
        <v>2.835</v>
      </c>
      <c r="Y14">
        <v>1.1484999999999999</v>
      </c>
    </row>
    <row r="15" spans="3:25">
      <c r="C15" t="s">
        <v>22</v>
      </c>
      <c r="D15">
        <v>2.85</v>
      </c>
      <c r="G15" s="15">
        <v>1.077</v>
      </c>
      <c r="H15" s="15">
        <f>AVERAGE(G14:G15)</f>
        <v>0.754</v>
      </c>
      <c r="I15" s="15">
        <v>2.2599999999999998</v>
      </c>
      <c r="J15" s="15"/>
      <c r="R15">
        <f t="shared" si="0"/>
        <v>2.85</v>
      </c>
      <c r="S15">
        <f>AVERAGE(R14:R15)</f>
        <v>2.4750000000000001</v>
      </c>
      <c r="U15" s="1">
        <v>2.95</v>
      </c>
      <c r="V15" s="1">
        <v>3.72</v>
      </c>
      <c r="W15">
        <f t="shared" si="1"/>
        <v>3.335</v>
      </c>
      <c r="Y15">
        <v>1.472</v>
      </c>
    </row>
    <row r="16" spans="3:25">
      <c r="C16" t="s">
        <v>23</v>
      </c>
      <c r="D16">
        <v>2.1800000000000002</v>
      </c>
      <c r="G16" s="15">
        <v>1.149</v>
      </c>
      <c r="H16" s="15"/>
      <c r="I16" s="15">
        <v>2.44</v>
      </c>
      <c r="J16" s="15">
        <f>AVERAGE(I15:I16)</f>
        <v>2.3499999999999996</v>
      </c>
      <c r="R16">
        <f t="shared" si="0"/>
        <v>2.1800000000000002</v>
      </c>
      <c r="U16" s="1">
        <v>3.13</v>
      </c>
      <c r="V16" s="1">
        <v>2.8</v>
      </c>
      <c r="W16">
        <f t="shared" si="1"/>
        <v>2.9649999999999999</v>
      </c>
      <c r="Y16">
        <v>1.4355</v>
      </c>
    </row>
    <row r="17" spans="3:25">
      <c r="C17" t="s">
        <v>24</v>
      </c>
      <c r="D17">
        <v>2.76</v>
      </c>
      <c r="R17">
        <f t="shared" si="0"/>
        <v>2.76</v>
      </c>
      <c r="S17">
        <f>AVERAGE(R16:R17)</f>
        <v>2.4699999999999998</v>
      </c>
      <c r="U17" s="1">
        <v>4.7699999999999996</v>
      </c>
      <c r="V17" s="1">
        <v>4.4000000000000004</v>
      </c>
      <c r="W17">
        <f t="shared" si="1"/>
        <v>4.585</v>
      </c>
      <c r="Y17">
        <v>2.3499999999999996</v>
      </c>
    </row>
    <row r="18" spans="3:25">
      <c r="C18" t="s">
        <v>25</v>
      </c>
      <c r="D18">
        <v>2.48</v>
      </c>
      <c r="R18">
        <f t="shared" si="0"/>
        <v>2.48</v>
      </c>
    </row>
    <row r="19" spans="3:25">
      <c r="C19" t="s">
        <v>26</v>
      </c>
      <c r="D19">
        <v>2.19</v>
      </c>
      <c r="R19">
        <f t="shared" si="0"/>
        <v>2.19</v>
      </c>
      <c r="S19">
        <f>AVERAGE(R18:R19)</f>
        <v>2.335</v>
      </c>
    </row>
    <row r="20" spans="3:25">
      <c r="C20" t="s">
        <v>27</v>
      </c>
      <c r="D20" s="1">
        <v>2.2400000000000002</v>
      </c>
      <c r="R20">
        <f t="shared" si="0"/>
        <v>2.2400000000000002</v>
      </c>
    </row>
    <row r="21" spans="3:25">
      <c r="C21" t="s">
        <v>28</v>
      </c>
      <c r="D21" s="1">
        <v>2.41</v>
      </c>
      <c r="R21">
        <f t="shared" si="0"/>
        <v>2.41</v>
      </c>
      <c r="S21">
        <f>AVERAGE(R20:R21)</f>
        <v>2.3250000000000002</v>
      </c>
    </row>
    <row r="22" spans="3:25">
      <c r="C22" t="s">
        <v>29</v>
      </c>
      <c r="D22" s="1">
        <v>3.44</v>
      </c>
      <c r="R22">
        <f t="shared" si="0"/>
        <v>3.44</v>
      </c>
      <c r="W22" s="1"/>
    </row>
    <row r="23" spans="3:25">
      <c r="C23" t="s">
        <v>30</v>
      </c>
      <c r="D23" s="1">
        <v>2.86</v>
      </c>
      <c r="R23">
        <f t="shared" si="0"/>
        <v>2.86</v>
      </c>
      <c r="S23">
        <f>AVERAGE(R22:R23)</f>
        <v>3.15</v>
      </c>
      <c r="W23" s="1"/>
    </row>
    <row r="24" spans="3:25">
      <c r="C24" t="s">
        <v>31</v>
      </c>
      <c r="D24" s="1">
        <v>2.74</v>
      </c>
      <c r="R24">
        <f t="shared" si="0"/>
        <v>2.74</v>
      </c>
      <c r="W24" s="1"/>
    </row>
    <row r="25" spans="3:25">
      <c r="C25" t="s">
        <v>32</v>
      </c>
      <c r="D25" s="1">
        <v>2.93</v>
      </c>
      <c r="R25">
        <f t="shared" si="0"/>
        <v>2.93</v>
      </c>
      <c r="S25">
        <f>AVERAGE(R24:R25)</f>
        <v>2.835</v>
      </c>
      <c r="W25" s="1"/>
    </row>
    <row r="26" spans="3:25">
      <c r="C26" t="s">
        <v>33</v>
      </c>
      <c r="D26" s="1">
        <v>2.95</v>
      </c>
      <c r="R26">
        <f t="shared" si="0"/>
        <v>2.95</v>
      </c>
      <c r="W26" s="1"/>
    </row>
    <row r="27" spans="3:25">
      <c r="C27" t="s">
        <v>34</v>
      </c>
      <c r="D27" s="1">
        <v>3.72</v>
      </c>
      <c r="R27">
        <f t="shared" si="0"/>
        <v>3.72</v>
      </c>
      <c r="S27">
        <f>AVERAGE(R26:R27)</f>
        <v>3.335</v>
      </c>
      <c r="W27" s="1"/>
    </row>
    <row r="28" spans="3:25">
      <c r="C28" t="s">
        <v>35</v>
      </c>
      <c r="D28" s="1">
        <v>3.13</v>
      </c>
      <c r="R28">
        <f t="shared" si="0"/>
        <v>3.13</v>
      </c>
    </row>
    <row r="29" spans="3:25">
      <c r="C29" t="s">
        <v>36</v>
      </c>
      <c r="D29" s="1">
        <v>2.8</v>
      </c>
      <c r="R29">
        <f t="shared" si="0"/>
        <v>2.8</v>
      </c>
      <c r="S29">
        <f>AVERAGE(R28:R29)</f>
        <v>2.9649999999999999</v>
      </c>
    </row>
    <row r="30" spans="3:25">
      <c r="C30" t="s">
        <v>37</v>
      </c>
      <c r="D30" s="1">
        <v>4.7699999999999996</v>
      </c>
      <c r="R30">
        <f t="shared" si="0"/>
        <v>4.7699999999999996</v>
      </c>
    </row>
    <row r="31" spans="3:25">
      <c r="C31" t="s">
        <v>38</v>
      </c>
      <c r="D31" s="1">
        <v>4.4000000000000004</v>
      </c>
      <c r="R31">
        <f t="shared" si="0"/>
        <v>4.4000000000000004</v>
      </c>
      <c r="S31">
        <f>AVERAGE(R30:R31)</f>
        <v>4.585</v>
      </c>
    </row>
    <row r="33" spans="5:6">
      <c r="E33" s="16" t="s">
        <v>104</v>
      </c>
      <c r="F33">
        <f>MIN(G2:G31)</f>
        <v>0.43099999999999999</v>
      </c>
    </row>
    <row r="34" spans="5:6">
      <c r="E34" s="16" t="s">
        <v>105</v>
      </c>
      <c r="F34">
        <f>MAX(G2:G31)</f>
        <v>1.508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6"/>
  <sheetViews>
    <sheetView topLeftCell="A58" zoomScale="85" zoomScaleNormal="85" workbookViewId="0">
      <selection activeCell="O78" sqref="O78"/>
    </sheetView>
  </sheetViews>
  <sheetFormatPr defaultRowHeight="15"/>
  <cols>
    <col min="1" max="1" width="25.5703125" bestFit="1" customWidth="1"/>
    <col min="2" max="2" width="12.42578125" bestFit="1" customWidth="1"/>
    <col min="3" max="3" width="14.42578125" bestFit="1" customWidth="1"/>
    <col min="4" max="4" width="18.5703125" bestFit="1" customWidth="1"/>
  </cols>
  <sheetData>
    <row r="1" spans="1:7">
      <c r="B1" t="s">
        <v>51</v>
      </c>
      <c r="C1" t="s">
        <v>52</v>
      </c>
      <c r="D1" t="s">
        <v>53</v>
      </c>
    </row>
    <row r="2" spans="1:7">
      <c r="A2" t="s">
        <v>57</v>
      </c>
      <c r="B2" t="s">
        <v>54</v>
      </c>
      <c r="C2" t="s">
        <v>55</v>
      </c>
      <c r="D2" t="s">
        <v>56</v>
      </c>
      <c r="E2" t="s">
        <v>3</v>
      </c>
    </row>
    <row r="3" spans="1:7">
      <c r="A3">
        <f>15.7924-0.043551*B3-0.142*C3+1.3237*$E$3+0.000065638*B3^2+0.000511*C3^2-0.0498*$E$3^2+0.000073979*B3*C3+0.000293*B3*$E$3+0.000344*C3*$E$3</f>
        <v>15.42557025</v>
      </c>
      <c r="B3" s="3">
        <v>150</v>
      </c>
      <c r="C3" s="3">
        <v>45</v>
      </c>
      <c r="D3" t="s">
        <v>58</v>
      </c>
      <c r="E3">
        <f t="shared" ref="E3:E18" si="0">G3*16</f>
        <v>12.8</v>
      </c>
      <c r="G3">
        <v>0.8</v>
      </c>
    </row>
    <row r="4" spans="1:7">
      <c r="A4" s="16">
        <f t="shared" ref="A4:A18" si="1">15.7924-0.043551*B4-0.142*C4+1.3237*$E$3+0.000065638*B4^2+0.000511*C4^2-0.0498*$E$3^2+0.000073979*B4*C4+0.000293*B4*$E$3+0.000344*C4*$E$3</f>
        <v>14.403935749999999</v>
      </c>
      <c r="B4" s="3">
        <f>B3+100</f>
        <v>250</v>
      </c>
      <c r="C4" s="3">
        <v>45</v>
      </c>
      <c r="D4" t="s">
        <v>59</v>
      </c>
      <c r="E4">
        <f t="shared" si="0"/>
        <v>16</v>
      </c>
      <c r="G4">
        <v>1</v>
      </c>
    </row>
    <row r="5" spans="1:7">
      <c r="A5" s="16">
        <f t="shared" si="1"/>
        <v>14.69506125</v>
      </c>
      <c r="B5" s="3">
        <v>350</v>
      </c>
      <c r="C5" s="3">
        <v>45</v>
      </c>
      <c r="D5" s="14" t="s">
        <v>60</v>
      </c>
      <c r="E5">
        <f t="shared" si="0"/>
        <v>17.600000000000001</v>
      </c>
      <c r="G5">
        <v>1.1000000000000001</v>
      </c>
    </row>
    <row r="6" spans="1:7">
      <c r="A6" s="16">
        <f t="shared" si="1"/>
        <v>16.298946749999999</v>
      </c>
      <c r="B6" s="3">
        <v>450</v>
      </c>
      <c r="C6" s="3">
        <v>45</v>
      </c>
      <c r="D6" t="s">
        <v>4</v>
      </c>
      <c r="E6">
        <f t="shared" si="0"/>
        <v>19.2</v>
      </c>
      <c r="G6">
        <v>1.2</v>
      </c>
    </row>
    <row r="7" spans="1:7">
      <c r="A7" s="16">
        <f t="shared" si="1"/>
        <v>12.837397500000003</v>
      </c>
      <c r="B7" s="3">
        <v>150</v>
      </c>
      <c r="C7" s="3">
        <v>90</v>
      </c>
      <c r="D7" t="s">
        <v>58</v>
      </c>
      <c r="E7">
        <f t="shared" si="0"/>
        <v>12.8</v>
      </c>
      <c r="G7">
        <v>0.8</v>
      </c>
    </row>
    <row r="8" spans="1:7">
      <c r="A8" s="16">
        <f t="shared" si="1"/>
        <v>12.148668500000001</v>
      </c>
      <c r="B8" s="3">
        <f>B7+100</f>
        <v>250</v>
      </c>
      <c r="C8" s="3">
        <v>90</v>
      </c>
      <c r="D8" t="s">
        <v>59</v>
      </c>
      <c r="E8">
        <f t="shared" si="0"/>
        <v>16</v>
      </c>
      <c r="G8">
        <v>1</v>
      </c>
    </row>
    <row r="9" spans="1:7">
      <c r="A9" s="16">
        <f t="shared" si="1"/>
        <v>12.7726995</v>
      </c>
      <c r="B9" s="3">
        <v>350</v>
      </c>
      <c r="C9" s="3">
        <v>90</v>
      </c>
      <c r="D9" s="14" t="s">
        <v>60</v>
      </c>
      <c r="E9">
        <f t="shared" si="0"/>
        <v>17.600000000000001</v>
      </c>
      <c r="G9">
        <v>1.1000000000000001</v>
      </c>
    </row>
    <row r="10" spans="1:7">
      <c r="A10" s="16">
        <f t="shared" si="1"/>
        <v>14.709490500000003</v>
      </c>
      <c r="B10" s="3">
        <v>450</v>
      </c>
      <c r="C10" s="3">
        <v>90</v>
      </c>
      <c r="D10" t="s">
        <v>4</v>
      </c>
      <c r="E10">
        <f t="shared" si="0"/>
        <v>19.2</v>
      </c>
      <c r="G10">
        <v>1.2</v>
      </c>
    </row>
    <row r="11" spans="1:7">
      <c r="A11" s="16">
        <f t="shared" si="1"/>
        <v>12.318774750000001</v>
      </c>
      <c r="B11" s="3">
        <v>150</v>
      </c>
      <c r="C11" s="3">
        <v>135</v>
      </c>
      <c r="D11" t="s">
        <v>58</v>
      </c>
      <c r="E11">
        <f t="shared" si="0"/>
        <v>12.8</v>
      </c>
      <c r="G11">
        <v>0.8</v>
      </c>
    </row>
    <row r="12" spans="1:7">
      <c r="A12" s="16">
        <f t="shared" si="1"/>
        <v>11.962951250000001</v>
      </c>
      <c r="B12" s="3">
        <f>B11+100</f>
        <v>250</v>
      </c>
      <c r="C12" s="3">
        <v>135</v>
      </c>
      <c r="D12" t="s">
        <v>59</v>
      </c>
      <c r="E12">
        <f t="shared" si="0"/>
        <v>16</v>
      </c>
      <c r="G12">
        <v>1</v>
      </c>
    </row>
    <row r="13" spans="1:7">
      <c r="A13" s="16">
        <f t="shared" si="1"/>
        <v>12.919887750000001</v>
      </c>
      <c r="B13" s="3">
        <v>350</v>
      </c>
      <c r="C13" s="3">
        <v>135</v>
      </c>
      <c r="D13" s="14" t="s">
        <v>60</v>
      </c>
      <c r="E13">
        <f t="shared" si="0"/>
        <v>17.600000000000001</v>
      </c>
      <c r="G13">
        <v>1.1000000000000001</v>
      </c>
    </row>
    <row r="14" spans="1:7">
      <c r="A14" s="16">
        <f t="shared" si="1"/>
        <v>15.189584250000001</v>
      </c>
      <c r="B14" s="3">
        <v>450</v>
      </c>
      <c r="C14" s="3">
        <v>135</v>
      </c>
      <c r="D14" t="s">
        <v>4</v>
      </c>
      <c r="E14">
        <f t="shared" si="0"/>
        <v>19.2</v>
      </c>
      <c r="G14">
        <v>1.2</v>
      </c>
    </row>
    <row r="15" spans="1:7">
      <c r="A15" s="16">
        <f t="shared" si="1"/>
        <v>13.869702000000002</v>
      </c>
      <c r="B15" s="3">
        <v>150</v>
      </c>
      <c r="C15" s="3">
        <v>180</v>
      </c>
      <c r="D15" t="s">
        <v>58</v>
      </c>
      <c r="E15">
        <f t="shared" si="0"/>
        <v>12.8</v>
      </c>
      <c r="G15">
        <v>0.8</v>
      </c>
    </row>
    <row r="16" spans="1:7">
      <c r="A16" s="16">
        <f t="shared" si="1"/>
        <v>13.846784000000001</v>
      </c>
      <c r="B16" s="3">
        <f>B15+100</f>
        <v>250</v>
      </c>
      <c r="C16" s="3">
        <v>180</v>
      </c>
      <c r="D16" t="s">
        <v>59</v>
      </c>
      <c r="E16">
        <f t="shared" si="0"/>
        <v>16</v>
      </c>
      <c r="G16">
        <v>1</v>
      </c>
    </row>
    <row r="17" spans="1:7">
      <c r="A17" s="16">
        <f t="shared" si="1"/>
        <v>15.136626000000005</v>
      </c>
      <c r="B17" s="3">
        <v>350</v>
      </c>
      <c r="C17" s="3">
        <v>180</v>
      </c>
      <c r="D17" s="14" t="s">
        <v>60</v>
      </c>
      <c r="E17">
        <f t="shared" si="0"/>
        <v>17.600000000000001</v>
      </c>
      <c r="G17">
        <v>1.1000000000000001</v>
      </c>
    </row>
    <row r="18" spans="1:7">
      <c r="A18" s="16">
        <f t="shared" si="1"/>
        <v>17.739228000000001</v>
      </c>
      <c r="B18" s="3">
        <v>450</v>
      </c>
      <c r="C18" s="3">
        <v>180</v>
      </c>
      <c r="D18" t="s">
        <v>4</v>
      </c>
      <c r="E18">
        <f t="shared" si="0"/>
        <v>19.2</v>
      </c>
      <c r="G18">
        <v>1.2</v>
      </c>
    </row>
    <row r="21" spans="1:7">
      <c r="B21" t="s">
        <v>51</v>
      </c>
      <c r="C21" t="s">
        <v>52</v>
      </c>
      <c r="D21" t="s">
        <v>53</v>
      </c>
    </row>
    <row r="22" spans="1:7">
      <c r="A22" t="s">
        <v>57</v>
      </c>
      <c r="B22" t="s">
        <v>54</v>
      </c>
      <c r="C22" t="s">
        <v>55</v>
      </c>
      <c r="D22" t="s">
        <v>56</v>
      </c>
      <c r="E22" t="s">
        <v>3</v>
      </c>
    </row>
    <row r="23" spans="1:7">
      <c r="A23" s="16">
        <f>15.7924-0.043551*B23-0.142*C23+1.3237*$E$4+0.000065638*B23^2+0.000511*C23^2-0.0498*$E$4^2+0.000073979*B23*C23+0.000293*B23*$E$4+0.000344*C23*$E$4</f>
        <v>15.262018250000004</v>
      </c>
      <c r="B23" s="3">
        <v>150</v>
      </c>
      <c r="C23" s="3">
        <v>45</v>
      </c>
      <c r="D23" t="s">
        <v>58</v>
      </c>
      <c r="E23">
        <v>12.8</v>
      </c>
    </row>
    <row r="24" spans="1:7">
      <c r="A24" s="16">
        <f t="shared" ref="A24:A38" si="2">15.7924-0.043551*B24-0.142*C24+1.3237*$E$4+0.000065638*B24^2+0.000511*C24^2-0.0498*$E$4^2+0.000073979*B24*C24+0.000293*B24*$E$4+0.000344*C24*$E$4</f>
        <v>14.334143750000001</v>
      </c>
      <c r="B24" s="3">
        <f>B23+100</f>
        <v>250</v>
      </c>
      <c r="C24" s="3">
        <v>45</v>
      </c>
      <c r="D24" t="s">
        <v>59</v>
      </c>
      <c r="E24">
        <v>16</v>
      </c>
    </row>
    <row r="25" spans="1:7">
      <c r="A25" s="16">
        <f t="shared" si="2"/>
        <v>14.71902925</v>
      </c>
      <c r="B25" s="3">
        <v>350</v>
      </c>
      <c r="C25" s="3">
        <v>45</v>
      </c>
      <c r="D25" s="14" t="s">
        <v>60</v>
      </c>
      <c r="E25">
        <v>17.600000000000001</v>
      </c>
    </row>
    <row r="26" spans="1:7">
      <c r="A26" s="16">
        <f t="shared" si="2"/>
        <v>16.416674750000002</v>
      </c>
      <c r="B26" s="3">
        <v>450</v>
      </c>
      <c r="C26" s="3">
        <v>45</v>
      </c>
      <c r="D26" t="s">
        <v>4</v>
      </c>
      <c r="E26">
        <v>19.2</v>
      </c>
    </row>
    <row r="27" spans="1:7">
      <c r="A27" s="16">
        <f t="shared" si="2"/>
        <v>12.723381500000006</v>
      </c>
      <c r="B27" s="3">
        <v>150</v>
      </c>
      <c r="C27" s="3">
        <v>90</v>
      </c>
      <c r="D27" t="s">
        <v>58</v>
      </c>
      <c r="E27">
        <v>12.8</v>
      </c>
    </row>
    <row r="28" spans="1:7">
      <c r="A28" s="16">
        <f t="shared" si="2"/>
        <v>12.128412500000003</v>
      </c>
      <c r="B28" s="3">
        <f>B27+100</f>
        <v>250</v>
      </c>
      <c r="C28" s="3">
        <v>90</v>
      </c>
      <c r="D28" t="s">
        <v>59</v>
      </c>
      <c r="E28">
        <v>16</v>
      </c>
    </row>
    <row r="29" spans="1:7">
      <c r="A29" s="16">
        <f t="shared" si="2"/>
        <v>12.846203500000001</v>
      </c>
      <c r="B29" s="3">
        <v>350</v>
      </c>
      <c r="C29" s="3">
        <v>90</v>
      </c>
      <c r="D29" s="14" t="s">
        <v>60</v>
      </c>
      <c r="E29">
        <v>17.600000000000001</v>
      </c>
    </row>
    <row r="30" spans="1:7">
      <c r="A30" s="16">
        <f t="shared" si="2"/>
        <v>14.876754500000001</v>
      </c>
      <c r="B30" s="3">
        <v>450</v>
      </c>
      <c r="C30" s="3">
        <v>90</v>
      </c>
      <c r="D30" t="s">
        <v>4</v>
      </c>
      <c r="E30">
        <v>19.2</v>
      </c>
    </row>
    <row r="31" spans="1:7">
      <c r="A31" s="16">
        <f t="shared" si="2"/>
        <v>12.254294750000009</v>
      </c>
      <c r="B31" s="3">
        <v>150</v>
      </c>
      <c r="C31" s="3">
        <v>135</v>
      </c>
      <c r="D31" t="s">
        <v>58</v>
      </c>
      <c r="E31">
        <v>12.8</v>
      </c>
    </row>
    <row r="32" spans="1:7">
      <c r="A32" s="16">
        <f t="shared" si="2"/>
        <v>11.992231250000003</v>
      </c>
      <c r="B32" s="3">
        <f>B31+100</f>
        <v>250</v>
      </c>
      <c r="C32" s="3">
        <v>135</v>
      </c>
      <c r="D32" t="s">
        <v>59</v>
      </c>
      <c r="E32">
        <v>16</v>
      </c>
    </row>
    <row r="33" spans="1:5">
      <c r="A33" s="16">
        <f t="shared" si="2"/>
        <v>13.042927750000004</v>
      </c>
      <c r="B33" s="3">
        <v>350</v>
      </c>
      <c r="C33" s="3">
        <v>135</v>
      </c>
      <c r="D33" s="14" t="s">
        <v>60</v>
      </c>
      <c r="E33">
        <v>17.600000000000001</v>
      </c>
    </row>
    <row r="34" spans="1:5">
      <c r="A34" s="16">
        <f t="shared" si="2"/>
        <v>15.406384250000004</v>
      </c>
      <c r="B34" s="3">
        <v>450</v>
      </c>
      <c r="C34" s="3">
        <v>135</v>
      </c>
      <c r="D34" t="s">
        <v>4</v>
      </c>
      <c r="E34">
        <v>19.2</v>
      </c>
    </row>
    <row r="35" spans="1:5">
      <c r="A35" s="16">
        <f t="shared" si="2"/>
        <v>13.854758000000006</v>
      </c>
      <c r="B35" s="3">
        <v>150</v>
      </c>
      <c r="C35" s="3">
        <v>180</v>
      </c>
      <c r="D35" t="s">
        <v>58</v>
      </c>
      <c r="E35">
        <v>12.8</v>
      </c>
    </row>
    <row r="36" spans="1:5">
      <c r="A36" s="16">
        <f t="shared" si="2"/>
        <v>13.925600000000003</v>
      </c>
      <c r="B36" s="3">
        <f>B35+100</f>
        <v>250</v>
      </c>
      <c r="C36" s="3">
        <v>180</v>
      </c>
      <c r="D36" t="s">
        <v>59</v>
      </c>
      <c r="E36">
        <v>16</v>
      </c>
    </row>
    <row r="37" spans="1:5">
      <c r="A37" s="16">
        <f t="shared" si="2"/>
        <v>15.309202000000001</v>
      </c>
      <c r="B37" s="3">
        <v>350</v>
      </c>
      <c r="C37" s="3">
        <v>180</v>
      </c>
      <c r="D37" s="14" t="s">
        <v>60</v>
      </c>
      <c r="E37">
        <v>17.600000000000001</v>
      </c>
    </row>
    <row r="38" spans="1:5">
      <c r="A38" s="16">
        <f t="shared" si="2"/>
        <v>18.005564000000003</v>
      </c>
      <c r="B38" s="3">
        <v>450</v>
      </c>
      <c r="C38" s="3">
        <v>180</v>
      </c>
      <c r="D38" t="s">
        <v>4</v>
      </c>
      <c r="E38">
        <v>19.2</v>
      </c>
    </row>
    <row r="44" spans="1:5">
      <c r="B44" t="s">
        <v>51</v>
      </c>
      <c r="C44" t="s">
        <v>52</v>
      </c>
      <c r="D44" t="s">
        <v>53</v>
      </c>
    </row>
    <row r="45" spans="1:5">
      <c r="A45" t="s">
        <v>57</v>
      </c>
      <c r="B45" t="s">
        <v>54</v>
      </c>
      <c r="C45" t="s">
        <v>55</v>
      </c>
      <c r="D45" t="s">
        <v>56</v>
      </c>
      <c r="E45" t="s">
        <v>3</v>
      </c>
    </row>
    <row r="46" spans="1:5">
      <c r="A46" s="16">
        <f>15.7924-0.043551*B46-0.142*C46+1.3237*$E$5+0.000065638*B46^2+0.000511*C46^2-0.0498*$E$5^2+0.000073979*B46*C46+0.000293*B46*$E$5+0.000344*C46*$E$5</f>
        <v>14.797778250000002</v>
      </c>
      <c r="B46" s="3">
        <v>150</v>
      </c>
      <c r="C46" s="3">
        <v>45</v>
      </c>
      <c r="D46" t="s">
        <v>58</v>
      </c>
      <c r="E46">
        <v>12.8</v>
      </c>
    </row>
    <row r="47" spans="1:5">
      <c r="A47" s="16">
        <f t="shared" ref="A47:A61" si="3">15.7924-0.043551*B47-0.142*C47+1.3237*$E$5+0.000065638*B47^2+0.000511*C47^2-0.0498*$E$5^2+0.000073979*B47*C47+0.000293*B47*$E$5+0.000344*C47*$E$5</f>
        <v>13.91678375</v>
      </c>
      <c r="B47" s="3">
        <f>B46+100</f>
        <v>250</v>
      </c>
      <c r="C47" s="3">
        <v>45</v>
      </c>
      <c r="D47" t="s">
        <v>59</v>
      </c>
      <c r="E47">
        <v>16</v>
      </c>
    </row>
    <row r="48" spans="1:5">
      <c r="A48" s="16">
        <f t="shared" si="3"/>
        <v>14.348549250000003</v>
      </c>
      <c r="B48" s="3">
        <v>350</v>
      </c>
      <c r="C48" s="3">
        <v>45</v>
      </c>
      <c r="D48" s="14" t="s">
        <v>60</v>
      </c>
      <c r="E48">
        <v>17.600000000000001</v>
      </c>
    </row>
    <row r="49" spans="1:5">
      <c r="A49" s="16">
        <f t="shared" si="3"/>
        <v>16.09307475</v>
      </c>
      <c r="B49" s="3">
        <v>450</v>
      </c>
      <c r="C49" s="3">
        <v>45</v>
      </c>
      <c r="D49" t="s">
        <v>4</v>
      </c>
      <c r="E49">
        <v>19.2</v>
      </c>
    </row>
    <row r="50" spans="1:5">
      <c r="A50" s="16">
        <f t="shared" si="3"/>
        <v>12.2839095</v>
      </c>
      <c r="B50" s="3">
        <v>150</v>
      </c>
      <c r="C50" s="3">
        <v>90</v>
      </c>
      <c r="D50" t="s">
        <v>58</v>
      </c>
      <c r="E50">
        <v>12.8</v>
      </c>
    </row>
    <row r="51" spans="1:5">
      <c r="A51" s="16">
        <f t="shared" si="3"/>
        <v>11.735820500000003</v>
      </c>
      <c r="B51" s="3">
        <f>B50+100</f>
        <v>250</v>
      </c>
      <c r="C51" s="3">
        <v>90</v>
      </c>
      <c r="D51" t="s">
        <v>59</v>
      </c>
      <c r="E51">
        <v>16</v>
      </c>
    </row>
    <row r="52" spans="1:5">
      <c r="A52" s="16">
        <f t="shared" si="3"/>
        <v>12.500491500000001</v>
      </c>
      <c r="B52" s="3">
        <v>350</v>
      </c>
      <c r="C52" s="3">
        <v>90</v>
      </c>
      <c r="D52" s="14" t="s">
        <v>60</v>
      </c>
      <c r="E52">
        <v>17.600000000000001</v>
      </c>
    </row>
    <row r="53" spans="1:5">
      <c r="A53" s="16">
        <f t="shared" si="3"/>
        <v>14.577922500000003</v>
      </c>
      <c r="B53" s="3">
        <v>450</v>
      </c>
      <c r="C53" s="3">
        <v>90</v>
      </c>
      <c r="D53" t="s">
        <v>4</v>
      </c>
      <c r="E53">
        <v>19.2</v>
      </c>
    </row>
    <row r="54" spans="1:5">
      <c r="A54" s="16">
        <f t="shared" si="3"/>
        <v>11.839590750000003</v>
      </c>
      <c r="B54" s="3">
        <v>150</v>
      </c>
      <c r="C54" s="3">
        <v>135</v>
      </c>
      <c r="D54" t="s">
        <v>58</v>
      </c>
      <c r="E54">
        <v>12.8</v>
      </c>
    </row>
    <row r="55" spans="1:5">
      <c r="A55" s="16">
        <f t="shared" si="3"/>
        <v>11.624407250000006</v>
      </c>
      <c r="B55" s="3">
        <f>B54+100</f>
        <v>250</v>
      </c>
      <c r="C55" s="3">
        <v>135</v>
      </c>
      <c r="D55" t="s">
        <v>59</v>
      </c>
      <c r="E55">
        <v>16</v>
      </c>
    </row>
    <row r="56" spans="1:5">
      <c r="A56" s="16">
        <f t="shared" si="3"/>
        <v>12.721983750000003</v>
      </c>
      <c r="B56" s="3">
        <v>350</v>
      </c>
      <c r="C56" s="3">
        <v>135</v>
      </c>
      <c r="D56" s="14" t="s">
        <v>60</v>
      </c>
      <c r="E56">
        <v>17.600000000000001</v>
      </c>
    </row>
    <row r="57" spans="1:5">
      <c r="A57" s="16">
        <f t="shared" si="3"/>
        <v>15.132320250000003</v>
      </c>
      <c r="B57" s="3">
        <v>450</v>
      </c>
      <c r="C57" s="3">
        <v>135</v>
      </c>
      <c r="D57" t="s">
        <v>4</v>
      </c>
      <c r="E57">
        <v>19.2</v>
      </c>
    </row>
    <row r="58" spans="1:5">
      <c r="A58" s="16">
        <f t="shared" si="3"/>
        <v>13.464822000000005</v>
      </c>
      <c r="B58" s="3">
        <v>150</v>
      </c>
      <c r="C58" s="3">
        <v>180</v>
      </c>
      <c r="D58" t="s">
        <v>58</v>
      </c>
      <c r="E58">
        <v>12.8</v>
      </c>
    </row>
    <row r="59" spans="1:5">
      <c r="A59" s="16">
        <f t="shared" si="3"/>
        <v>13.582544000000002</v>
      </c>
      <c r="B59" s="3">
        <f>B58+100</f>
        <v>250</v>
      </c>
      <c r="C59" s="3">
        <v>180</v>
      </c>
      <c r="D59" t="s">
        <v>59</v>
      </c>
      <c r="E59">
        <v>16</v>
      </c>
    </row>
    <row r="60" spans="1:5">
      <c r="A60" s="16">
        <f t="shared" si="3"/>
        <v>15.013026000000004</v>
      </c>
      <c r="B60" s="3">
        <v>350</v>
      </c>
      <c r="C60" s="3">
        <v>180</v>
      </c>
      <c r="D60" s="14" t="s">
        <v>60</v>
      </c>
      <c r="E60">
        <v>17.600000000000001</v>
      </c>
    </row>
    <row r="61" spans="1:5">
      <c r="A61" s="16">
        <f t="shared" si="3"/>
        <v>17.756267999999999</v>
      </c>
      <c r="B61" s="3">
        <v>450</v>
      </c>
      <c r="C61" s="3">
        <v>180</v>
      </c>
      <c r="D61" t="s">
        <v>4</v>
      </c>
      <c r="E61">
        <v>19.2</v>
      </c>
    </row>
    <row r="65" spans="1:5">
      <c r="B65" t="s">
        <v>51</v>
      </c>
      <c r="C65" t="s">
        <v>52</v>
      </c>
      <c r="D65" t="s">
        <v>53</v>
      </c>
    </row>
    <row r="66" spans="1:5">
      <c r="A66" t="s">
        <v>57</v>
      </c>
      <c r="B66" t="s">
        <v>54</v>
      </c>
      <c r="C66" t="s">
        <v>55</v>
      </c>
      <c r="D66" t="s">
        <v>56</v>
      </c>
      <c r="E66" t="s">
        <v>3</v>
      </c>
    </row>
    <row r="67" spans="1:5">
      <c r="A67" s="16">
        <f>15.7924-0.043551*B67-0.142*C67+1.3237*$E$6+0.000065638*B67^2+0.000511*C67^2-0.0498*$E$6^2+0.000073979*B67*C67+0.000293*B67*$E$6+0.000344*C67*$E$6</f>
        <v>14.078562250000003</v>
      </c>
      <c r="B67" s="3">
        <v>150</v>
      </c>
      <c r="C67" s="3">
        <v>45</v>
      </c>
      <c r="D67" t="s">
        <v>58</v>
      </c>
      <c r="E67">
        <v>12.8</v>
      </c>
    </row>
    <row r="68" spans="1:5">
      <c r="A68" s="16">
        <f t="shared" ref="A68:A82" si="4">15.7924-0.043551*B68-0.142*C68+1.3237*$E$6+0.000065638*B68^2+0.000511*C68^2-0.0498*$E$6^2+0.000073979*B68*C68+0.000293*B68*$E$6+0.000344*C68*$E$6</f>
        <v>13.244447749999999</v>
      </c>
      <c r="B68" s="3">
        <f>B67+100</f>
        <v>250</v>
      </c>
      <c r="C68" s="3">
        <v>45</v>
      </c>
      <c r="D68" t="s">
        <v>59</v>
      </c>
      <c r="E68">
        <v>16</v>
      </c>
    </row>
    <row r="69" spans="1:5">
      <c r="A69" s="16">
        <f t="shared" si="4"/>
        <v>13.723093250000003</v>
      </c>
      <c r="B69" s="3">
        <v>350</v>
      </c>
      <c r="C69" s="3">
        <v>45</v>
      </c>
      <c r="D69" s="14" t="s">
        <v>60</v>
      </c>
      <c r="E69">
        <v>17.600000000000001</v>
      </c>
    </row>
    <row r="70" spans="1:5">
      <c r="A70" s="16">
        <f t="shared" si="4"/>
        <v>15.51449875</v>
      </c>
      <c r="B70" s="3">
        <v>450</v>
      </c>
      <c r="C70" s="3">
        <v>45</v>
      </c>
      <c r="D70" t="s">
        <v>4</v>
      </c>
      <c r="E70">
        <v>19.2</v>
      </c>
    </row>
    <row r="71" spans="1:5">
      <c r="A71" s="16">
        <f t="shared" si="4"/>
        <v>11.589461500000001</v>
      </c>
      <c r="B71" s="3">
        <v>150</v>
      </c>
      <c r="C71" s="3">
        <v>90</v>
      </c>
      <c r="D71" t="s">
        <v>58</v>
      </c>
      <c r="E71">
        <v>12.8</v>
      </c>
    </row>
    <row r="72" spans="1:5">
      <c r="A72" s="16">
        <f t="shared" si="4"/>
        <v>11.088252499999998</v>
      </c>
      <c r="B72" s="3">
        <f>B71+100</f>
        <v>250</v>
      </c>
      <c r="C72" s="3">
        <v>90</v>
      </c>
      <c r="D72" t="s">
        <v>59</v>
      </c>
      <c r="E72">
        <v>16</v>
      </c>
    </row>
    <row r="73" spans="1:5">
      <c r="A73" s="16">
        <f t="shared" si="4"/>
        <v>11.899803499999999</v>
      </c>
      <c r="B73" s="3">
        <v>350</v>
      </c>
      <c r="C73" s="3">
        <v>90</v>
      </c>
      <c r="D73" s="14" t="s">
        <v>60</v>
      </c>
      <c r="E73">
        <v>17.600000000000001</v>
      </c>
    </row>
    <row r="74" spans="1:5">
      <c r="A74" s="16">
        <f t="shared" si="4"/>
        <v>14.024114500000003</v>
      </c>
      <c r="B74" s="3">
        <v>450</v>
      </c>
      <c r="C74" s="3">
        <v>90</v>
      </c>
      <c r="D74" t="s">
        <v>4</v>
      </c>
      <c r="E74">
        <v>19.2</v>
      </c>
    </row>
    <row r="75" spans="1:5">
      <c r="A75" s="16">
        <f t="shared" si="4"/>
        <v>11.169910750000003</v>
      </c>
      <c r="B75" s="3">
        <v>150</v>
      </c>
      <c r="C75" s="3">
        <v>135</v>
      </c>
      <c r="D75" t="s">
        <v>58</v>
      </c>
      <c r="E75">
        <v>12.8</v>
      </c>
    </row>
    <row r="76" spans="1:5">
      <c r="A76" s="16">
        <f t="shared" si="4"/>
        <v>11.001607250000005</v>
      </c>
      <c r="B76" s="3">
        <f>B75+100</f>
        <v>250</v>
      </c>
      <c r="C76" s="3">
        <v>135</v>
      </c>
      <c r="D76" t="s">
        <v>59</v>
      </c>
      <c r="E76">
        <v>16</v>
      </c>
    </row>
    <row r="77" spans="1:5">
      <c r="A77" s="16">
        <f t="shared" si="4"/>
        <v>12.146063750000003</v>
      </c>
      <c r="B77" s="3">
        <v>350</v>
      </c>
      <c r="C77" s="3">
        <v>135</v>
      </c>
      <c r="D77" s="14" t="s">
        <v>60</v>
      </c>
      <c r="E77">
        <v>17.600000000000001</v>
      </c>
    </row>
    <row r="78" spans="1:5">
      <c r="A78" s="16">
        <f t="shared" si="4"/>
        <v>14.603280250000003</v>
      </c>
      <c r="B78" s="3">
        <v>450</v>
      </c>
      <c r="C78" s="3">
        <v>135</v>
      </c>
      <c r="D78" t="s">
        <v>4</v>
      </c>
      <c r="E78">
        <v>19.2</v>
      </c>
    </row>
    <row r="79" spans="1:5">
      <c r="A79" s="16">
        <f t="shared" si="4"/>
        <v>12.819910000000005</v>
      </c>
      <c r="B79" s="3">
        <v>150</v>
      </c>
      <c r="C79" s="3">
        <v>180</v>
      </c>
      <c r="D79" t="s">
        <v>58</v>
      </c>
      <c r="E79">
        <v>12.8</v>
      </c>
    </row>
    <row r="80" spans="1:5">
      <c r="A80" s="16">
        <f t="shared" si="4"/>
        <v>12.984512000000002</v>
      </c>
      <c r="B80" s="3">
        <f>B79+100</f>
        <v>250</v>
      </c>
      <c r="C80" s="3">
        <v>180</v>
      </c>
      <c r="D80" t="s">
        <v>59</v>
      </c>
      <c r="E80">
        <v>16</v>
      </c>
    </row>
    <row r="81" spans="1:5">
      <c r="A81" s="16">
        <f t="shared" si="4"/>
        <v>14.461874000000003</v>
      </c>
      <c r="B81" s="3">
        <v>350</v>
      </c>
      <c r="C81" s="3">
        <v>180</v>
      </c>
      <c r="D81" s="14" t="s">
        <v>60</v>
      </c>
      <c r="E81">
        <v>17.600000000000001</v>
      </c>
    </row>
    <row r="82" spans="1:5">
      <c r="A82" s="16">
        <f t="shared" si="4"/>
        <v>17.251995999999998</v>
      </c>
      <c r="B82" s="3">
        <v>450</v>
      </c>
      <c r="C82" s="3">
        <v>180</v>
      </c>
      <c r="D82" t="s">
        <v>4</v>
      </c>
      <c r="E82">
        <v>19.2</v>
      </c>
    </row>
    <row r="86" spans="1:5">
      <c r="A86" t="s">
        <v>61</v>
      </c>
      <c r="B86" t="s">
        <v>62</v>
      </c>
      <c r="C86" t="s">
        <v>63</v>
      </c>
      <c r="D86" t="s">
        <v>64</v>
      </c>
      <c r="E86" t="s">
        <v>65</v>
      </c>
    </row>
    <row r="87" spans="1:5">
      <c r="A87" t="s">
        <v>66</v>
      </c>
      <c r="B87">
        <v>15.792400000000001</v>
      </c>
      <c r="C87">
        <v>33.201799999999999</v>
      </c>
      <c r="D87">
        <v>0.47599999999999998</v>
      </c>
      <c r="E87">
        <v>0.65400000000000003</v>
      </c>
    </row>
    <row r="88" spans="1:5">
      <c r="A88" t="s">
        <v>54</v>
      </c>
      <c r="B88">
        <v>-4.36E-2</v>
      </c>
      <c r="C88">
        <v>5.0200000000000002E-2</v>
      </c>
      <c r="D88">
        <v>-0.86699999999999999</v>
      </c>
      <c r="E88">
        <v>0.42599999999999999</v>
      </c>
    </row>
    <row r="89" spans="1:5">
      <c r="A89" t="s">
        <v>67</v>
      </c>
      <c r="B89">
        <v>-0.14199999999999999</v>
      </c>
      <c r="C89">
        <v>0.112</v>
      </c>
      <c r="D89">
        <v>-1.268</v>
      </c>
      <c r="E89">
        <v>0.26100000000000001</v>
      </c>
    </row>
    <row r="90" spans="1:5">
      <c r="A90" t="s">
        <v>68</v>
      </c>
      <c r="B90">
        <v>1.3237000000000001</v>
      </c>
      <c r="C90">
        <v>3.7650999999999999</v>
      </c>
      <c r="D90">
        <v>0.35199999999999998</v>
      </c>
      <c r="E90">
        <v>0.73899999999999999</v>
      </c>
    </row>
    <row r="91" spans="1:5">
      <c r="A91" t="s">
        <v>69</v>
      </c>
      <c r="B91">
        <v>1E-4</v>
      </c>
      <c r="C91">
        <v>1E-4</v>
      </c>
      <c r="D91">
        <v>1.2629999999999999</v>
      </c>
      <c r="E91">
        <v>0.26200000000000001</v>
      </c>
    </row>
    <row r="92" spans="1:5">
      <c r="A92" t="s">
        <v>70</v>
      </c>
      <c r="B92">
        <v>5.0000000000000001E-4</v>
      </c>
      <c r="C92">
        <v>2.9999999999999997E-4</v>
      </c>
      <c r="D92">
        <v>1.7270000000000001</v>
      </c>
      <c r="E92">
        <v>0.14499999999999999</v>
      </c>
    </row>
    <row r="93" spans="1:5">
      <c r="A93" t="s">
        <v>71</v>
      </c>
      <c r="B93">
        <v>-4.9799999999999997E-2</v>
      </c>
      <c r="C93">
        <v>0.1142</v>
      </c>
      <c r="D93">
        <v>-0.436</v>
      </c>
      <c r="E93">
        <v>0.68100000000000005</v>
      </c>
    </row>
    <row r="94" spans="1:5">
      <c r="A94" t="s">
        <v>72</v>
      </c>
      <c r="B94">
        <v>1E-4</v>
      </c>
      <c r="C94">
        <v>1E-4</v>
      </c>
      <c r="D94">
        <v>0.68500000000000005</v>
      </c>
      <c r="E94">
        <v>0.52400000000000002</v>
      </c>
    </row>
    <row r="95" spans="1:5">
      <c r="A95" t="s">
        <v>73</v>
      </c>
      <c r="B95">
        <v>2.9999999999999997E-4</v>
      </c>
      <c r="C95">
        <v>2.3E-3</v>
      </c>
      <c r="D95">
        <v>0.125</v>
      </c>
      <c r="E95">
        <v>0.90500000000000003</v>
      </c>
    </row>
    <row r="96" spans="1:5">
      <c r="A96" t="s">
        <v>74</v>
      </c>
      <c r="B96">
        <v>2.9999999999999997E-4</v>
      </c>
      <c r="C96">
        <v>5.1000000000000004E-3</v>
      </c>
      <c r="D96">
        <v>6.8000000000000005E-2</v>
      </c>
      <c r="E96">
        <v>0.94799999999999995</v>
      </c>
    </row>
    <row r="98" spans="1:7">
      <c r="A98" t="s">
        <v>75</v>
      </c>
      <c r="B98" t="s">
        <v>76</v>
      </c>
      <c r="C98" t="s">
        <v>77</v>
      </c>
      <c r="D98" t="s">
        <v>78</v>
      </c>
      <c r="E98" t="s">
        <v>79</v>
      </c>
      <c r="F98" t="s">
        <v>80</v>
      </c>
      <c r="G98" t="s">
        <v>65</v>
      </c>
    </row>
    <row r="99" spans="1:7">
      <c r="A99" t="s">
        <v>81</v>
      </c>
      <c r="B99">
        <v>9</v>
      </c>
      <c r="C99">
        <v>40.506399999999999</v>
      </c>
      <c r="D99">
        <v>40.506399999999999</v>
      </c>
      <c r="E99">
        <v>4.5007099999999998</v>
      </c>
      <c r="F99">
        <v>0.89</v>
      </c>
      <c r="G99">
        <v>0.58599999999999997</v>
      </c>
    </row>
    <row r="100" spans="1:7">
      <c r="A100" t="s">
        <v>82</v>
      </c>
      <c r="B100">
        <v>3</v>
      </c>
      <c r="C100">
        <v>14.320399999999999</v>
      </c>
      <c r="D100">
        <v>13.335699999999999</v>
      </c>
      <c r="E100">
        <v>4.4452299999999996</v>
      </c>
      <c r="F100">
        <v>0.88</v>
      </c>
      <c r="G100">
        <v>0.51100000000000001</v>
      </c>
    </row>
    <row r="101" spans="1:7">
      <c r="A101" t="s">
        <v>83</v>
      </c>
      <c r="B101">
        <v>3</v>
      </c>
      <c r="C101">
        <v>23.714700000000001</v>
      </c>
      <c r="D101">
        <v>23.714700000000001</v>
      </c>
      <c r="E101">
        <v>7.9048999999999996</v>
      </c>
      <c r="F101">
        <v>1.57</v>
      </c>
      <c r="G101">
        <v>0.308</v>
      </c>
    </row>
    <row r="102" spans="1:7">
      <c r="A102" t="s">
        <v>84</v>
      </c>
      <c r="B102">
        <v>3</v>
      </c>
      <c r="C102">
        <v>2.4712999999999998</v>
      </c>
      <c r="D102">
        <v>2.4712999999999998</v>
      </c>
      <c r="E102">
        <v>0.82377</v>
      </c>
      <c r="F102">
        <v>0.16</v>
      </c>
      <c r="G102">
        <v>0.91700000000000004</v>
      </c>
    </row>
    <row r="103" spans="1:7">
      <c r="A103" t="s">
        <v>85</v>
      </c>
      <c r="B103">
        <v>5</v>
      </c>
      <c r="C103">
        <v>25.253499999999999</v>
      </c>
      <c r="D103">
        <v>25.253499999999999</v>
      </c>
      <c r="E103">
        <v>5.0506900000000003</v>
      </c>
    </row>
    <row r="104" spans="1:7">
      <c r="A104" t="s">
        <v>86</v>
      </c>
      <c r="B104">
        <v>3</v>
      </c>
      <c r="C104">
        <v>25.19</v>
      </c>
      <c r="D104">
        <v>25.19</v>
      </c>
      <c r="E104">
        <v>8.3966700000000003</v>
      </c>
      <c r="F104">
        <v>264.68</v>
      </c>
      <c r="G104">
        <v>4.0000000000000001E-3</v>
      </c>
    </row>
    <row r="105" spans="1:7">
      <c r="A105" t="s">
        <v>87</v>
      </c>
      <c r="B105">
        <v>2</v>
      </c>
      <c r="C105">
        <v>6.3399999999999998E-2</v>
      </c>
      <c r="D105">
        <v>6.3399999999999998E-2</v>
      </c>
      <c r="E105">
        <v>3.1719999999999998E-2</v>
      </c>
    </row>
    <row r="106" spans="1:7">
      <c r="A106" t="s">
        <v>88</v>
      </c>
      <c r="B106">
        <v>14</v>
      </c>
      <c r="C106">
        <v>65.759799999999998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107"/>
  <sheetViews>
    <sheetView topLeftCell="A16" workbookViewId="0">
      <selection activeCell="P15" sqref="P15"/>
    </sheetView>
  </sheetViews>
  <sheetFormatPr defaultRowHeight="15"/>
  <cols>
    <col min="2" max="2" width="31.85546875" customWidth="1"/>
    <col min="3" max="3" width="12" bestFit="1" customWidth="1"/>
  </cols>
  <sheetData>
    <row r="2" spans="2:8">
      <c r="C2" t="s">
        <v>51</v>
      </c>
      <c r="D2" t="s">
        <v>52</v>
      </c>
      <c r="E2" t="s">
        <v>53</v>
      </c>
    </row>
    <row r="3" spans="2:8">
      <c r="B3" t="s">
        <v>57</v>
      </c>
      <c r="C3" t="s">
        <v>54</v>
      </c>
      <c r="D3" t="s">
        <v>55</v>
      </c>
      <c r="E3" t="s">
        <v>56</v>
      </c>
      <c r="F3" t="s">
        <v>3</v>
      </c>
    </row>
    <row r="4" spans="2:8">
      <c r="B4">
        <f>8.31601+0.101237*C4+0.201272*D4+6.00576*$F$4+0.00000166667*C4^2-0.00098712*D4^2-0.130615*$F$4^2+0.0000865497*C4*D4+-0.00583333*C4*$F$4+0.00171784*D4*$F$4</f>
        <v>76.444841190000005</v>
      </c>
      <c r="C4" s="3">
        <v>150</v>
      </c>
      <c r="D4" s="3">
        <v>45</v>
      </c>
      <c r="E4" t="s">
        <v>58</v>
      </c>
      <c r="F4">
        <f t="shared" ref="F4:F19" si="0">H4*16</f>
        <v>12.8</v>
      </c>
      <c r="H4">
        <v>0.8</v>
      </c>
    </row>
    <row r="5" spans="2:8">
      <c r="B5">
        <f t="shared" ref="B5:B19" si="1">8.31601+0.101237*C5+0.201272*D5+6.00576*$F$4+0.00000166667*C5^2-0.00098712*D5^2-0.130615*$F$4^2+0.0000865497*C5*D5+-0.00583333*C5*$F$4+0.00171784*D5*$F$4</f>
        <v>79.558019239999993</v>
      </c>
      <c r="C5" s="3">
        <f>C4+100</f>
        <v>250</v>
      </c>
      <c r="D5" s="3">
        <v>45</v>
      </c>
      <c r="E5" t="s">
        <v>59</v>
      </c>
      <c r="F5">
        <f t="shared" si="0"/>
        <v>16</v>
      </c>
      <c r="H5">
        <v>1</v>
      </c>
    </row>
    <row r="6" spans="2:8">
      <c r="B6">
        <f t="shared" si="1"/>
        <v>82.704530689999984</v>
      </c>
      <c r="C6" s="3">
        <v>350</v>
      </c>
      <c r="D6" s="3">
        <v>45</v>
      </c>
      <c r="E6" s="14" t="s">
        <v>60</v>
      </c>
      <c r="F6">
        <f t="shared" si="0"/>
        <v>17.600000000000001</v>
      </c>
      <c r="H6">
        <v>1.1000000000000001</v>
      </c>
    </row>
    <row r="7" spans="2:8">
      <c r="B7">
        <f t="shared" si="1"/>
        <v>85.884375539999994</v>
      </c>
      <c r="C7" s="3">
        <v>450</v>
      </c>
      <c r="D7" s="3">
        <v>45</v>
      </c>
      <c r="E7" t="s">
        <v>4</v>
      </c>
      <c r="F7">
        <f t="shared" si="0"/>
        <v>19.2</v>
      </c>
      <c r="H7">
        <v>1.2</v>
      </c>
    </row>
    <row r="8" spans="2:8">
      <c r="B8">
        <f t="shared" si="1"/>
        <v>81.079013504999992</v>
      </c>
      <c r="C8" s="3">
        <v>150</v>
      </c>
      <c r="D8" s="3">
        <v>90</v>
      </c>
      <c r="E8" t="s">
        <v>58</v>
      </c>
      <c r="F8">
        <f t="shared" si="0"/>
        <v>12.8</v>
      </c>
      <c r="H8">
        <v>0.8</v>
      </c>
    </row>
    <row r="9" spans="2:8">
      <c r="B9">
        <f t="shared" si="1"/>
        <v>84.581665205000007</v>
      </c>
      <c r="C9" s="3">
        <f>C8+100</f>
        <v>250</v>
      </c>
      <c r="D9" s="3">
        <v>90</v>
      </c>
      <c r="E9" t="s">
        <v>59</v>
      </c>
      <c r="F9">
        <f t="shared" si="0"/>
        <v>16</v>
      </c>
      <c r="H9">
        <v>1</v>
      </c>
    </row>
    <row r="10" spans="2:8">
      <c r="B10">
        <f t="shared" si="1"/>
        <v>88.117650304999941</v>
      </c>
      <c r="C10" s="3">
        <v>350</v>
      </c>
      <c r="D10" s="3">
        <v>90</v>
      </c>
      <c r="E10" s="14" t="s">
        <v>60</v>
      </c>
      <c r="F10">
        <f t="shared" si="0"/>
        <v>17.600000000000001</v>
      </c>
      <c r="H10">
        <v>1.1000000000000001</v>
      </c>
    </row>
    <row r="11" spans="2:8">
      <c r="B11">
        <f t="shared" si="1"/>
        <v>91.686968804999964</v>
      </c>
      <c r="C11" s="3">
        <v>450</v>
      </c>
      <c r="D11" s="3">
        <v>90</v>
      </c>
      <c r="E11" t="s">
        <v>4</v>
      </c>
      <c r="F11">
        <f t="shared" si="0"/>
        <v>19.2</v>
      </c>
      <c r="H11">
        <v>1.2</v>
      </c>
    </row>
    <row r="12" spans="2:8">
      <c r="B12">
        <f t="shared" si="1"/>
        <v>81.71534982</v>
      </c>
      <c r="C12" s="3">
        <v>150</v>
      </c>
      <c r="D12" s="3">
        <v>135</v>
      </c>
      <c r="E12" t="s">
        <v>58</v>
      </c>
      <c r="F12">
        <f t="shared" si="0"/>
        <v>12.8</v>
      </c>
      <c r="H12">
        <v>0.8</v>
      </c>
    </row>
    <row r="13" spans="2:8">
      <c r="B13">
        <f t="shared" si="1"/>
        <v>85.607475170000015</v>
      </c>
      <c r="C13" s="3">
        <f>C12+100</f>
        <v>250</v>
      </c>
      <c r="D13" s="3">
        <v>135</v>
      </c>
      <c r="E13" t="s">
        <v>59</v>
      </c>
      <c r="F13">
        <f t="shared" si="0"/>
        <v>16</v>
      </c>
      <c r="H13">
        <v>1</v>
      </c>
    </row>
    <row r="14" spans="2:8">
      <c r="B14">
        <f t="shared" si="1"/>
        <v>89.532933920000005</v>
      </c>
      <c r="C14" s="3">
        <v>350</v>
      </c>
      <c r="D14" s="3">
        <v>135</v>
      </c>
      <c r="E14" s="14" t="s">
        <v>60</v>
      </c>
      <c r="F14">
        <f t="shared" si="0"/>
        <v>17.600000000000001</v>
      </c>
      <c r="H14">
        <v>1.1000000000000001</v>
      </c>
    </row>
    <row r="15" spans="2:8">
      <c r="B15">
        <f t="shared" si="1"/>
        <v>93.491726069999999</v>
      </c>
      <c r="C15" s="3">
        <v>450</v>
      </c>
      <c r="D15" s="3">
        <v>135</v>
      </c>
      <c r="E15" t="s">
        <v>4</v>
      </c>
      <c r="F15">
        <f t="shared" si="0"/>
        <v>19.2</v>
      </c>
      <c r="H15">
        <v>1.2</v>
      </c>
    </row>
    <row r="16" spans="2:8">
      <c r="B16">
        <f t="shared" si="1"/>
        <v>78.353850135000002</v>
      </c>
      <c r="C16" s="3">
        <v>150</v>
      </c>
      <c r="D16" s="3">
        <v>180</v>
      </c>
      <c r="E16" t="s">
        <v>58</v>
      </c>
      <c r="F16">
        <f t="shared" si="0"/>
        <v>12.8</v>
      </c>
      <c r="H16">
        <v>0.8</v>
      </c>
    </row>
    <row r="17" spans="2:8">
      <c r="B17">
        <f t="shared" si="1"/>
        <v>82.635449135000016</v>
      </c>
      <c r="C17" s="3">
        <f>C16+100</f>
        <v>250</v>
      </c>
      <c r="D17" s="3">
        <v>180</v>
      </c>
      <c r="E17" t="s">
        <v>59</v>
      </c>
      <c r="F17">
        <f t="shared" si="0"/>
        <v>16</v>
      </c>
      <c r="H17">
        <v>1</v>
      </c>
    </row>
    <row r="18" spans="2:8">
      <c r="B18">
        <f t="shared" si="1"/>
        <v>86.950381534999991</v>
      </c>
      <c r="C18" s="3">
        <v>350</v>
      </c>
      <c r="D18" s="3">
        <v>180</v>
      </c>
      <c r="E18" s="14" t="s">
        <v>60</v>
      </c>
      <c r="F18">
        <f t="shared" si="0"/>
        <v>17.600000000000001</v>
      </c>
      <c r="H18">
        <v>1.1000000000000001</v>
      </c>
    </row>
    <row r="19" spans="2:8">
      <c r="B19">
        <f t="shared" si="1"/>
        <v>91.298647334999984</v>
      </c>
      <c r="C19" s="3">
        <v>450</v>
      </c>
      <c r="D19" s="3">
        <v>180</v>
      </c>
      <c r="E19" t="s">
        <v>4</v>
      </c>
      <c r="F19">
        <f t="shared" si="0"/>
        <v>19.2</v>
      </c>
      <c r="H19">
        <v>1.2</v>
      </c>
    </row>
    <row r="22" spans="2:8">
      <c r="C22" t="s">
        <v>51</v>
      </c>
      <c r="D22" t="s">
        <v>52</v>
      </c>
      <c r="E22" t="s">
        <v>53</v>
      </c>
    </row>
    <row r="23" spans="2:8">
      <c r="B23" t="s">
        <v>57</v>
      </c>
      <c r="C23" t="s">
        <v>54</v>
      </c>
      <c r="D23" t="s">
        <v>55</v>
      </c>
      <c r="E23" t="s">
        <v>56</v>
      </c>
      <c r="F23" t="s">
        <v>3</v>
      </c>
    </row>
    <row r="24" spans="2:8">
      <c r="B24">
        <f>8.31601+0.101237*C24+0.201272*D24+6.00576*$F$5+0.00000166667*C24^2-0.00098712*D24^2-0.130615*$F$5^2+0.0000865497*C24*D24+-0.00583333*C24*$F$5+0.00171784*D24*$F$5</f>
        <v>81.073165349999982</v>
      </c>
      <c r="C24" s="3">
        <v>150</v>
      </c>
      <c r="D24" s="3">
        <v>45</v>
      </c>
      <c r="E24" t="s">
        <v>58</v>
      </c>
      <c r="F24">
        <f t="shared" ref="F24:F39" si="2">H24*16</f>
        <v>0</v>
      </c>
    </row>
    <row r="25" spans="2:8">
      <c r="B25">
        <f t="shared" ref="B25:B39" si="3">8.31601+0.101237*C25+0.201272*D25+6.00576*$F$5+0.00000166667*C25^2-0.00098712*D25^2-0.130615*$F$5^2+0.0000865497*C25*D25+-0.00583333*C25*$F$5+0.00171784*D25*$F$5</f>
        <v>82.319677800000008</v>
      </c>
      <c r="C25" s="3">
        <f>C24+100</f>
        <v>250</v>
      </c>
      <c r="D25" s="3">
        <v>45</v>
      </c>
      <c r="E25" t="s">
        <v>59</v>
      </c>
      <c r="F25">
        <f t="shared" si="2"/>
        <v>0</v>
      </c>
    </row>
    <row r="26" spans="2:8">
      <c r="B26">
        <f t="shared" si="3"/>
        <v>83.599523649999981</v>
      </c>
      <c r="C26" s="3">
        <v>350</v>
      </c>
      <c r="D26" s="3">
        <v>45</v>
      </c>
      <c r="E26" s="14" t="s">
        <v>60</v>
      </c>
      <c r="F26">
        <f t="shared" si="2"/>
        <v>0</v>
      </c>
    </row>
    <row r="27" spans="2:8">
      <c r="B27">
        <f t="shared" si="3"/>
        <v>84.912702899999999</v>
      </c>
      <c r="C27" s="3">
        <v>450</v>
      </c>
      <c r="D27" s="3">
        <v>45</v>
      </c>
      <c r="E27" t="s">
        <v>4</v>
      </c>
      <c r="F27">
        <f t="shared" si="2"/>
        <v>0</v>
      </c>
    </row>
    <row r="28" spans="2:8">
      <c r="B28">
        <f t="shared" si="3"/>
        <v>85.954706624999972</v>
      </c>
      <c r="C28" s="3">
        <v>150</v>
      </c>
      <c r="D28" s="3">
        <v>90</v>
      </c>
      <c r="E28" t="s">
        <v>58</v>
      </c>
      <c r="F28">
        <f t="shared" si="2"/>
        <v>0</v>
      </c>
    </row>
    <row r="29" spans="2:8">
      <c r="B29">
        <f t="shared" si="3"/>
        <v>87.590692724999997</v>
      </c>
      <c r="C29" s="3">
        <f>C28+100</f>
        <v>250</v>
      </c>
      <c r="D29" s="3">
        <v>90</v>
      </c>
      <c r="E29" t="s">
        <v>59</v>
      </c>
      <c r="F29">
        <f t="shared" si="2"/>
        <v>0</v>
      </c>
    </row>
    <row r="30" spans="2:8">
      <c r="B30">
        <f t="shared" si="3"/>
        <v>89.260012224999969</v>
      </c>
      <c r="C30" s="3">
        <v>350</v>
      </c>
      <c r="D30" s="3">
        <v>90</v>
      </c>
      <c r="E30" s="14" t="s">
        <v>60</v>
      </c>
      <c r="F30">
        <f t="shared" si="2"/>
        <v>0</v>
      </c>
    </row>
    <row r="31" spans="2:8">
      <c r="B31">
        <f t="shared" si="3"/>
        <v>90.962665124999972</v>
      </c>
      <c r="C31" s="3">
        <v>450</v>
      </c>
      <c r="D31" s="3">
        <v>90</v>
      </c>
      <c r="E31" t="s">
        <v>4</v>
      </c>
      <c r="F31">
        <f t="shared" si="2"/>
        <v>0</v>
      </c>
    </row>
    <row r="32" spans="2:8">
      <c r="B32">
        <f t="shared" si="3"/>
        <v>86.838411899999997</v>
      </c>
      <c r="C32" s="3">
        <v>150</v>
      </c>
      <c r="D32" s="3">
        <v>135</v>
      </c>
      <c r="E32" t="s">
        <v>58</v>
      </c>
      <c r="F32">
        <f t="shared" si="2"/>
        <v>0</v>
      </c>
    </row>
    <row r="33" spans="2:6">
      <c r="B33">
        <f t="shared" si="3"/>
        <v>88.863871649999993</v>
      </c>
      <c r="C33" s="3">
        <f>C32+100</f>
        <v>250</v>
      </c>
      <c r="D33" s="3">
        <v>135</v>
      </c>
      <c r="E33" t="s">
        <v>59</v>
      </c>
      <c r="F33">
        <f t="shared" si="2"/>
        <v>0</v>
      </c>
    </row>
    <row r="34" spans="2:6">
      <c r="B34">
        <f t="shared" si="3"/>
        <v>90.922664799999978</v>
      </c>
      <c r="C34" s="3">
        <v>350</v>
      </c>
      <c r="D34" s="3">
        <v>135</v>
      </c>
      <c r="E34" s="14" t="s">
        <v>60</v>
      </c>
      <c r="F34">
        <f t="shared" si="2"/>
        <v>0</v>
      </c>
    </row>
    <row r="35" spans="2:6">
      <c r="B35">
        <f t="shared" si="3"/>
        <v>93.014791349999996</v>
      </c>
      <c r="C35" s="3">
        <v>450</v>
      </c>
      <c r="D35" s="3">
        <v>135</v>
      </c>
      <c r="E35" t="s">
        <v>4</v>
      </c>
      <c r="F35">
        <f t="shared" si="2"/>
        <v>0</v>
      </c>
    </row>
    <row r="36" spans="2:6">
      <c r="B36">
        <f t="shared" si="3"/>
        <v>83.724281174999973</v>
      </c>
      <c r="C36" s="3">
        <v>150</v>
      </c>
      <c r="D36" s="3">
        <v>180</v>
      </c>
      <c r="E36" t="s">
        <v>58</v>
      </c>
      <c r="F36">
        <f t="shared" si="2"/>
        <v>0</v>
      </c>
    </row>
    <row r="37" spans="2:6">
      <c r="B37">
        <f t="shared" si="3"/>
        <v>86.139214574999997</v>
      </c>
      <c r="C37" s="3">
        <f>C36+100</f>
        <v>250</v>
      </c>
      <c r="D37" s="3">
        <v>180</v>
      </c>
      <c r="E37" t="s">
        <v>59</v>
      </c>
      <c r="F37">
        <f t="shared" si="2"/>
        <v>0</v>
      </c>
    </row>
    <row r="38" spans="2:6">
      <c r="B38">
        <f t="shared" si="3"/>
        <v>88.58748137500001</v>
      </c>
      <c r="C38" s="3">
        <v>350</v>
      </c>
      <c r="D38" s="3">
        <v>180</v>
      </c>
      <c r="E38" s="14" t="s">
        <v>60</v>
      </c>
      <c r="F38">
        <f t="shared" si="2"/>
        <v>0</v>
      </c>
    </row>
    <row r="39" spans="2:6">
      <c r="B39">
        <f t="shared" si="3"/>
        <v>91.069081574999984</v>
      </c>
      <c r="C39" s="3">
        <v>450</v>
      </c>
      <c r="D39" s="3">
        <v>180</v>
      </c>
      <c r="E39" t="s">
        <v>4</v>
      </c>
      <c r="F39">
        <f t="shared" si="2"/>
        <v>0</v>
      </c>
    </row>
    <row r="45" spans="2:6">
      <c r="C45" t="s">
        <v>51</v>
      </c>
      <c r="D45" t="s">
        <v>52</v>
      </c>
      <c r="E45" t="s">
        <v>53</v>
      </c>
    </row>
    <row r="46" spans="2:6">
      <c r="B46" t="s">
        <v>57</v>
      </c>
      <c r="C46" t="s">
        <v>54</v>
      </c>
      <c r="D46" t="s">
        <v>55</v>
      </c>
      <c r="E46" t="s">
        <v>56</v>
      </c>
      <c r="F46" t="s">
        <v>3</v>
      </c>
    </row>
    <row r="47" spans="2:6">
      <c r="B47">
        <f>8.31601+0.101237*C47+0.201272*D47+6.00576*$F$6+0.00000166667*C47^2-0.00098712*D47^2-0.130615*$F$6^2+0.0000865497*C47*D47+-0.00583333*C47*$F$6+0.00171784*D47*$F$6</f>
        <v>82.38420422999998</v>
      </c>
      <c r="C47" s="3">
        <v>150</v>
      </c>
      <c r="D47" s="3">
        <v>45</v>
      </c>
      <c r="E47" t="s">
        <v>58</v>
      </c>
      <c r="F47">
        <f t="shared" ref="F47:F62" si="4">H47*16</f>
        <v>0</v>
      </c>
    </row>
    <row r="48" spans="2:6">
      <c r="B48">
        <f t="shared" ref="B48:B62" si="5">8.31601+0.101237*C48+0.201272*D48+6.00576*$F$6+0.00000166667*C48^2-0.00098712*D48^2-0.130615*$F$6^2+0.0000865497*C48*D48+-0.00583333*C48*$F$6+0.00171784*D48*$F$6</f>
        <v>82.697383880000004</v>
      </c>
      <c r="C48" s="3">
        <f>C47+100</f>
        <v>250</v>
      </c>
      <c r="D48" s="3">
        <v>45</v>
      </c>
      <c r="E48" t="s">
        <v>59</v>
      </c>
      <c r="F48">
        <f t="shared" si="4"/>
        <v>0</v>
      </c>
    </row>
    <row r="49" spans="2:6">
      <c r="B49">
        <f t="shared" si="5"/>
        <v>83.043896929999974</v>
      </c>
      <c r="C49" s="3">
        <v>350</v>
      </c>
      <c r="D49" s="3">
        <v>45</v>
      </c>
      <c r="E49" s="14" t="s">
        <v>60</v>
      </c>
      <c r="F49">
        <f t="shared" si="4"/>
        <v>0</v>
      </c>
    </row>
    <row r="50" spans="2:6">
      <c r="B50">
        <f t="shared" si="5"/>
        <v>83.423743379999991</v>
      </c>
      <c r="C50" s="3">
        <v>450</v>
      </c>
      <c r="D50" s="3">
        <v>45</v>
      </c>
      <c r="E50" t="s">
        <v>4</v>
      </c>
      <c r="F50">
        <f t="shared" si="4"/>
        <v>0</v>
      </c>
    </row>
    <row r="51" spans="2:6">
      <c r="B51">
        <f t="shared" si="5"/>
        <v>87.389429984999978</v>
      </c>
      <c r="C51" s="3">
        <v>150</v>
      </c>
      <c r="D51" s="3">
        <v>90</v>
      </c>
      <c r="E51" t="s">
        <v>58</v>
      </c>
      <c r="F51">
        <f t="shared" si="4"/>
        <v>0</v>
      </c>
    </row>
    <row r="52" spans="2:6">
      <c r="B52">
        <f t="shared" si="5"/>
        <v>88.092083285000001</v>
      </c>
      <c r="C52" s="3">
        <f>C51+100</f>
        <v>250</v>
      </c>
      <c r="D52" s="3">
        <v>90</v>
      </c>
      <c r="E52" t="s">
        <v>59</v>
      </c>
      <c r="F52">
        <f t="shared" si="4"/>
        <v>0</v>
      </c>
    </row>
    <row r="53" spans="2:6">
      <c r="B53">
        <f t="shared" si="5"/>
        <v>88.828069984999971</v>
      </c>
      <c r="C53" s="3">
        <v>350</v>
      </c>
      <c r="D53" s="3">
        <v>90</v>
      </c>
      <c r="E53" s="14" t="s">
        <v>60</v>
      </c>
      <c r="F53">
        <f t="shared" si="4"/>
        <v>0</v>
      </c>
    </row>
    <row r="54" spans="2:6">
      <c r="B54">
        <f t="shared" si="5"/>
        <v>89.597390084999972</v>
      </c>
      <c r="C54" s="3">
        <v>450</v>
      </c>
      <c r="D54" s="3">
        <v>90</v>
      </c>
      <c r="E54" t="s">
        <v>4</v>
      </c>
      <c r="F54">
        <f t="shared" si="4"/>
        <v>0</v>
      </c>
    </row>
    <row r="55" spans="2:6">
      <c r="B55">
        <f t="shared" si="5"/>
        <v>88.396819739999998</v>
      </c>
      <c r="C55" s="3">
        <v>150</v>
      </c>
      <c r="D55" s="3">
        <v>135</v>
      </c>
      <c r="E55" t="s">
        <v>58</v>
      </c>
      <c r="F55">
        <f t="shared" si="4"/>
        <v>0</v>
      </c>
    </row>
    <row r="56" spans="2:6">
      <c r="B56">
        <f t="shared" si="5"/>
        <v>89.488946689999992</v>
      </c>
      <c r="C56" s="3">
        <f>C55+100</f>
        <v>250</v>
      </c>
      <c r="D56" s="3">
        <v>135</v>
      </c>
      <c r="E56" t="s">
        <v>59</v>
      </c>
      <c r="F56">
        <f t="shared" si="4"/>
        <v>0</v>
      </c>
    </row>
    <row r="57" spans="2:6">
      <c r="B57">
        <f t="shared" si="5"/>
        <v>90.614407039999975</v>
      </c>
      <c r="C57" s="3">
        <v>350</v>
      </c>
      <c r="D57" s="3">
        <v>135</v>
      </c>
      <c r="E57" s="14" t="s">
        <v>60</v>
      </c>
      <c r="F57">
        <f t="shared" si="4"/>
        <v>0</v>
      </c>
    </row>
    <row r="58" spans="2:6">
      <c r="B58">
        <f t="shared" si="5"/>
        <v>91.77320078999999</v>
      </c>
      <c r="C58" s="3">
        <v>450</v>
      </c>
      <c r="D58" s="3">
        <v>135</v>
      </c>
      <c r="E58" t="s">
        <v>4</v>
      </c>
      <c r="F58">
        <f t="shared" si="4"/>
        <v>0</v>
      </c>
    </row>
    <row r="59" spans="2:6">
      <c r="B59">
        <f t="shared" si="5"/>
        <v>85.406373494999983</v>
      </c>
      <c r="C59" s="3">
        <v>150</v>
      </c>
      <c r="D59" s="3">
        <v>180</v>
      </c>
      <c r="E59" t="s">
        <v>58</v>
      </c>
      <c r="F59">
        <f t="shared" si="4"/>
        <v>0</v>
      </c>
    </row>
    <row r="60" spans="2:6">
      <c r="B60">
        <f t="shared" si="5"/>
        <v>86.887974095000004</v>
      </c>
      <c r="C60" s="3">
        <f>C59+100</f>
        <v>250</v>
      </c>
      <c r="D60" s="3">
        <v>180</v>
      </c>
      <c r="E60" t="s">
        <v>59</v>
      </c>
      <c r="F60">
        <f t="shared" si="4"/>
        <v>0</v>
      </c>
    </row>
    <row r="61" spans="2:6">
      <c r="B61">
        <f t="shared" si="5"/>
        <v>88.402908095000015</v>
      </c>
      <c r="C61" s="3">
        <v>350</v>
      </c>
      <c r="D61" s="3">
        <v>180</v>
      </c>
      <c r="E61" s="14" t="s">
        <v>60</v>
      </c>
      <c r="F61">
        <f t="shared" si="4"/>
        <v>0</v>
      </c>
    </row>
    <row r="62" spans="2:6">
      <c r="B62">
        <f t="shared" si="5"/>
        <v>89.951175494999987</v>
      </c>
      <c r="C62" s="3">
        <v>450</v>
      </c>
      <c r="D62" s="3">
        <v>180</v>
      </c>
      <c r="E62" t="s">
        <v>4</v>
      </c>
      <c r="F62">
        <f t="shared" si="4"/>
        <v>0</v>
      </c>
    </row>
    <row r="66" spans="2:6">
      <c r="C66" t="s">
        <v>51</v>
      </c>
      <c r="D66" t="s">
        <v>52</v>
      </c>
      <c r="E66" t="s">
        <v>53</v>
      </c>
    </row>
    <row r="67" spans="2:6">
      <c r="B67" t="s">
        <v>57</v>
      </c>
      <c r="C67" t="s">
        <v>54</v>
      </c>
      <c r="D67" t="s">
        <v>55</v>
      </c>
      <c r="E67" t="s">
        <v>56</v>
      </c>
      <c r="F67" t="s">
        <v>3</v>
      </c>
    </row>
    <row r="68" spans="2:6">
      <c r="B68">
        <f>8.31601+0.101237*C68+0.201272*D68+6.00576*$F$7+0.00000166667*C68^2-0.00098712*D68^2-0.130615*$F$7^2+0.0000865497*C68*D68+-0.00583333*C68*$F$7+0.00171784*D68*$F$7</f>
        <v>83.026494310000004</v>
      </c>
      <c r="C68" s="3">
        <v>150</v>
      </c>
      <c r="D68" s="3">
        <v>45</v>
      </c>
      <c r="E68" t="s">
        <v>58</v>
      </c>
      <c r="F68">
        <f t="shared" ref="F68:F83" si="6">H68*16</f>
        <v>0</v>
      </c>
    </row>
    <row r="69" spans="2:6">
      <c r="B69">
        <f t="shared" ref="B69:B83" si="7">8.31601+0.101237*C69+0.201272*D69+6.00576*$F$7+0.00000166667*C69^2-0.00098712*D69^2-0.130615*$F$7^2+0.0000865497*C69*D69+-0.00583333*C69*$F$7+0.00171784*D69*$F$7</f>
        <v>82.406341159999997</v>
      </c>
      <c r="C69" s="3">
        <f>C68+100</f>
        <v>250</v>
      </c>
      <c r="D69" s="3">
        <v>45</v>
      </c>
      <c r="E69" t="s">
        <v>59</v>
      </c>
      <c r="F69">
        <f t="shared" si="6"/>
        <v>0</v>
      </c>
    </row>
    <row r="70" spans="2:6">
      <c r="B70">
        <f t="shared" si="7"/>
        <v>81.819521409999979</v>
      </c>
      <c r="C70" s="3">
        <v>350</v>
      </c>
      <c r="D70" s="3">
        <v>45</v>
      </c>
      <c r="E70" s="14" t="s">
        <v>60</v>
      </c>
      <c r="F70">
        <f t="shared" si="6"/>
        <v>0</v>
      </c>
    </row>
    <row r="71" spans="2:6">
      <c r="B71">
        <f t="shared" si="7"/>
        <v>81.266035059999965</v>
      </c>
      <c r="C71" s="3">
        <v>450</v>
      </c>
      <c r="D71" s="3">
        <v>45</v>
      </c>
      <c r="E71" t="s">
        <v>4</v>
      </c>
      <c r="F71">
        <f t="shared" si="6"/>
        <v>0</v>
      </c>
    </row>
    <row r="72" spans="2:6">
      <c r="B72">
        <f t="shared" si="7"/>
        <v>88.155404544999968</v>
      </c>
      <c r="C72" s="3">
        <v>150</v>
      </c>
      <c r="D72" s="3">
        <v>90</v>
      </c>
      <c r="E72" t="s">
        <v>58</v>
      </c>
      <c r="F72">
        <f t="shared" si="6"/>
        <v>0</v>
      </c>
    </row>
    <row r="73" spans="2:6">
      <c r="B73">
        <f t="shared" si="7"/>
        <v>87.924725044999988</v>
      </c>
      <c r="C73" s="3">
        <f>C72+100</f>
        <v>250</v>
      </c>
      <c r="D73" s="3">
        <v>90</v>
      </c>
      <c r="E73" t="s">
        <v>59</v>
      </c>
      <c r="F73">
        <f t="shared" si="6"/>
        <v>0</v>
      </c>
    </row>
    <row r="74" spans="2:6">
      <c r="B74">
        <f t="shared" si="7"/>
        <v>87.72737894499997</v>
      </c>
      <c r="C74" s="3">
        <v>350</v>
      </c>
      <c r="D74" s="3">
        <v>90</v>
      </c>
      <c r="E74" s="14" t="s">
        <v>60</v>
      </c>
      <c r="F74">
        <f t="shared" si="6"/>
        <v>0</v>
      </c>
    </row>
    <row r="75" spans="2:6">
      <c r="B75">
        <f t="shared" si="7"/>
        <v>87.563366244999997</v>
      </c>
      <c r="C75" s="3">
        <v>450</v>
      </c>
      <c r="D75" s="3">
        <v>90</v>
      </c>
      <c r="E75" t="s">
        <v>4</v>
      </c>
      <c r="F75">
        <f t="shared" si="6"/>
        <v>0</v>
      </c>
    </row>
    <row r="76" spans="2:6">
      <c r="B76">
        <f t="shared" si="7"/>
        <v>89.286478779999982</v>
      </c>
      <c r="C76" s="3">
        <v>150</v>
      </c>
      <c r="D76" s="3">
        <v>135</v>
      </c>
      <c r="E76" t="s">
        <v>58</v>
      </c>
      <c r="F76">
        <f t="shared" si="6"/>
        <v>0</v>
      </c>
    </row>
    <row r="77" spans="2:6">
      <c r="B77">
        <f t="shared" si="7"/>
        <v>89.445272930000002</v>
      </c>
      <c r="C77" s="3">
        <f>C76+100</f>
        <v>250</v>
      </c>
      <c r="D77" s="3">
        <v>135</v>
      </c>
      <c r="E77" t="s">
        <v>59</v>
      </c>
      <c r="F77">
        <f t="shared" si="6"/>
        <v>0</v>
      </c>
    </row>
    <row r="78" spans="2:6">
      <c r="B78">
        <f t="shared" si="7"/>
        <v>89.637400479999968</v>
      </c>
      <c r="C78" s="3">
        <v>350</v>
      </c>
      <c r="D78" s="3">
        <v>135</v>
      </c>
      <c r="E78" s="14" t="s">
        <v>60</v>
      </c>
      <c r="F78">
        <f t="shared" si="6"/>
        <v>0</v>
      </c>
    </row>
    <row r="79" spans="2:6">
      <c r="B79">
        <f t="shared" si="7"/>
        <v>89.862861429999953</v>
      </c>
      <c r="C79" s="3">
        <v>450</v>
      </c>
      <c r="D79" s="3">
        <v>135</v>
      </c>
      <c r="E79" t="s">
        <v>4</v>
      </c>
      <c r="F79">
        <f t="shared" si="6"/>
        <v>0</v>
      </c>
    </row>
    <row r="80" spans="2:6">
      <c r="B80">
        <f t="shared" si="7"/>
        <v>86.419717014999989</v>
      </c>
      <c r="C80" s="3">
        <v>150</v>
      </c>
      <c r="D80" s="3">
        <v>180</v>
      </c>
      <c r="E80" t="s">
        <v>58</v>
      </c>
      <c r="F80">
        <f t="shared" si="6"/>
        <v>0</v>
      </c>
    </row>
    <row r="81" spans="2:6">
      <c r="B81">
        <f t="shared" si="7"/>
        <v>86.96798481499998</v>
      </c>
      <c r="C81" s="3">
        <f>C80+100</f>
        <v>250</v>
      </c>
      <c r="D81" s="3">
        <v>180</v>
      </c>
      <c r="E81" t="s">
        <v>59</v>
      </c>
      <c r="F81">
        <f t="shared" si="6"/>
        <v>0</v>
      </c>
    </row>
    <row r="82" spans="2:6">
      <c r="B82">
        <f t="shared" si="7"/>
        <v>87.549586014999974</v>
      </c>
      <c r="C82" s="3">
        <v>350</v>
      </c>
      <c r="D82" s="3">
        <v>180</v>
      </c>
      <c r="E82" s="14" t="s">
        <v>60</v>
      </c>
      <c r="F82">
        <f t="shared" si="6"/>
        <v>0</v>
      </c>
    </row>
    <row r="83" spans="2:6">
      <c r="B83">
        <f t="shared" si="7"/>
        <v>88.164520615000001</v>
      </c>
      <c r="C83" s="3">
        <v>450</v>
      </c>
      <c r="D83" s="3">
        <v>180</v>
      </c>
      <c r="E83" t="s">
        <v>4</v>
      </c>
      <c r="F83">
        <f t="shared" si="6"/>
        <v>0</v>
      </c>
    </row>
    <row r="87" spans="2:6">
      <c r="B87" t="s">
        <v>61</v>
      </c>
      <c r="C87" t="s">
        <v>62</v>
      </c>
      <c r="D87" t="s">
        <v>63</v>
      </c>
      <c r="E87" t="s">
        <v>64</v>
      </c>
      <c r="F87" t="s">
        <v>65</v>
      </c>
    </row>
    <row r="88" spans="2:6">
      <c r="B88" t="s">
        <v>66</v>
      </c>
      <c r="C88">
        <v>8.3160100000000003</v>
      </c>
      <c r="D88">
        <v>93.444100000000006</v>
      </c>
      <c r="E88">
        <v>8.8999999999999996E-2</v>
      </c>
      <c r="F88">
        <v>0.93300000000000005</v>
      </c>
    </row>
    <row r="89" spans="2:6">
      <c r="B89" t="s">
        <v>54</v>
      </c>
      <c r="C89">
        <v>0.10124</v>
      </c>
      <c r="D89">
        <v>0.1414</v>
      </c>
      <c r="E89">
        <v>0.71599999999999997</v>
      </c>
      <c r="F89">
        <v>0.50600000000000001</v>
      </c>
    </row>
    <row r="90" spans="2:6">
      <c r="B90" t="s">
        <v>67</v>
      </c>
      <c r="C90">
        <v>0.20127</v>
      </c>
      <c r="D90">
        <v>0.31509999999999999</v>
      </c>
      <c r="E90">
        <v>0.63900000000000001</v>
      </c>
      <c r="F90">
        <v>0.55100000000000005</v>
      </c>
    </row>
    <row r="91" spans="2:6">
      <c r="B91" t="s">
        <v>68</v>
      </c>
      <c r="C91">
        <v>6.0057600000000004</v>
      </c>
      <c r="D91">
        <v>10.5966</v>
      </c>
      <c r="E91">
        <v>0.56699999999999995</v>
      </c>
      <c r="F91">
        <v>0.59499999999999997</v>
      </c>
    </row>
    <row r="92" spans="2:6">
      <c r="B92" t="s">
        <v>69</v>
      </c>
      <c r="C92">
        <v>1.6666700000000001E-6</v>
      </c>
      <c r="D92">
        <v>1E-4</v>
      </c>
      <c r="E92">
        <v>1.0999999999999999E-2</v>
      </c>
      <c r="F92">
        <v>0.99099999999999999</v>
      </c>
    </row>
    <row r="93" spans="2:6">
      <c r="B93" t="s">
        <v>70</v>
      </c>
      <c r="C93">
        <v>-9.8999999999999999E-4</v>
      </c>
      <c r="D93">
        <v>8.0000000000000004E-4</v>
      </c>
      <c r="E93">
        <v>-1.1879999999999999</v>
      </c>
      <c r="F93">
        <v>0.28799999999999998</v>
      </c>
    </row>
    <row r="94" spans="2:6">
      <c r="B94" t="s">
        <v>71</v>
      </c>
      <c r="C94">
        <v>-0.13062000000000001</v>
      </c>
      <c r="D94">
        <v>0.32150000000000001</v>
      </c>
      <c r="E94">
        <v>-0.40600000000000003</v>
      </c>
      <c r="F94">
        <v>0.70099999999999996</v>
      </c>
    </row>
    <row r="95" spans="2:6">
      <c r="B95" t="s">
        <v>72</v>
      </c>
      <c r="C95">
        <v>9.0000000000000006E-5</v>
      </c>
      <c r="D95">
        <v>2.9999999999999997E-4</v>
      </c>
      <c r="E95">
        <v>0.28499999999999998</v>
      </c>
      <c r="F95">
        <v>0.78700000000000003</v>
      </c>
    </row>
    <row r="96" spans="2:6">
      <c r="B96" t="s">
        <v>73</v>
      </c>
      <c r="C96">
        <v>-5.8300000000000001E-3</v>
      </c>
      <c r="D96">
        <v>6.6E-3</v>
      </c>
      <c r="E96">
        <v>-0.88500000000000001</v>
      </c>
      <c r="F96">
        <v>0.41699999999999998</v>
      </c>
    </row>
    <row r="97" spans="2:8">
      <c r="B97" t="s">
        <v>74</v>
      </c>
      <c r="C97">
        <v>1.72E-3</v>
      </c>
      <c r="D97">
        <v>1.43E-2</v>
      </c>
      <c r="E97">
        <v>0.121</v>
      </c>
      <c r="F97">
        <v>0.90900000000000003</v>
      </c>
    </row>
    <row r="99" spans="2:8">
      <c r="B99" t="s">
        <v>75</v>
      </c>
      <c r="C99" t="s">
        <v>76</v>
      </c>
      <c r="D99" t="s">
        <v>77</v>
      </c>
      <c r="E99" t="s">
        <v>78</v>
      </c>
      <c r="F99" t="s">
        <v>79</v>
      </c>
      <c r="G99" t="s">
        <v>80</v>
      </c>
      <c r="H99" t="s">
        <v>65</v>
      </c>
    </row>
    <row r="100" spans="2:8">
      <c r="B100" t="s">
        <v>81</v>
      </c>
      <c r="C100">
        <v>9</v>
      </c>
      <c r="D100">
        <v>178.67</v>
      </c>
      <c r="E100">
        <v>178.67</v>
      </c>
      <c r="F100">
        <v>19.850000000000001</v>
      </c>
      <c r="G100">
        <v>0.5</v>
      </c>
      <c r="H100">
        <v>0.83</v>
      </c>
    </row>
    <row r="101" spans="2:8">
      <c r="B101" t="s">
        <v>82</v>
      </c>
      <c r="C101">
        <v>3</v>
      </c>
      <c r="D101">
        <v>82.4</v>
      </c>
      <c r="E101">
        <v>39.299999999999997</v>
      </c>
      <c r="F101">
        <v>13.1</v>
      </c>
      <c r="G101">
        <v>0.33</v>
      </c>
      <c r="H101">
        <v>0.80600000000000005</v>
      </c>
    </row>
    <row r="102" spans="2:8">
      <c r="B102" t="s">
        <v>83</v>
      </c>
      <c r="C102">
        <v>3</v>
      </c>
      <c r="D102">
        <v>61.09</v>
      </c>
      <c r="E102">
        <v>61.09</v>
      </c>
      <c r="F102">
        <v>20.36</v>
      </c>
      <c r="G102">
        <v>0.51</v>
      </c>
      <c r="H102">
        <v>0.69299999999999995</v>
      </c>
    </row>
    <row r="103" spans="2:8">
      <c r="B103" t="s">
        <v>84</v>
      </c>
      <c r="C103">
        <v>3</v>
      </c>
      <c r="D103">
        <v>35.18</v>
      </c>
      <c r="E103">
        <v>35.18</v>
      </c>
      <c r="F103">
        <v>11.73</v>
      </c>
      <c r="G103">
        <v>0.28999999999999998</v>
      </c>
      <c r="H103">
        <v>0.82899999999999996</v>
      </c>
    </row>
    <row r="104" spans="2:8">
      <c r="B104" t="s">
        <v>85</v>
      </c>
      <c r="C104">
        <v>5</v>
      </c>
      <c r="D104">
        <v>200.03</v>
      </c>
      <c r="E104">
        <v>200.03</v>
      </c>
      <c r="F104">
        <v>40.01</v>
      </c>
    </row>
    <row r="105" spans="2:8">
      <c r="B105" t="s">
        <v>86</v>
      </c>
      <c r="C105">
        <v>3</v>
      </c>
      <c r="D105">
        <v>97.05</v>
      </c>
      <c r="E105">
        <v>97.05</v>
      </c>
      <c r="F105">
        <v>32.35</v>
      </c>
      <c r="G105">
        <v>0.63</v>
      </c>
      <c r="H105">
        <v>0.66200000000000003</v>
      </c>
    </row>
    <row r="106" spans="2:8">
      <c r="B106" t="s">
        <v>87</v>
      </c>
      <c r="C106">
        <v>2</v>
      </c>
      <c r="D106">
        <v>102.98</v>
      </c>
      <c r="E106">
        <v>102.98</v>
      </c>
      <c r="F106">
        <v>51.49</v>
      </c>
    </row>
    <row r="107" spans="2:8">
      <c r="B107" t="s">
        <v>88</v>
      </c>
      <c r="C107">
        <v>14</v>
      </c>
      <c r="D107">
        <v>378.71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U109"/>
  <sheetViews>
    <sheetView topLeftCell="A67" workbookViewId="0">
      <selection activeCell="P57" sqref="P57"/>
    </sheetView>
  </sheetViews>
  <sheetFormatPr defaultRowHeight="15"/>
  <cols>
    <col min="2" max="2" width="27.140625" customWidth="1"/>
    <col min="3" max="3" width="12.42578125" bestFit="1" customWidth="1"/>
    <col min="4" max="4" width="13.140625" customWidth="1"/>
  </cols>
  <sheetData>
    <row r="2" spans="2:21">
      <c r="C2" t="s">
        <v>51</v>
      </c>
      <c r="D2" t="s">
        <v>52</v>
      </c>
      <c r="E2" t="s">
        <v>53</v>
      </c>
    </row>
    <row r="3" spans="2:21">
      <c r="B3" t="s">
        <v>89</v>
      </c>
      <c r="C3" t="s">
        <v>54</v>
      </c>
      <c r="D3" t="s">
        <v>55</v>
      </c>
      <c r="E3" t="s">
        <v>56</v>
      </c>
      <c r="F3" t="s">
        <v>3</v>
      </c>
      <c r="Q3" s="9">
        <v>92.6</v>
      </c>
      <c r="R3">
        <f>-184.07+0.31*S3+0.519*T3+27.94*U3-0.002*T3^2-0.865*$F$5^2 +0.004*S3*U3-0.005*T3*U3</f>
        <v>113.33500000000004</v>
      </c>
      <c r="S3" s="10">
        <v>150</v>
      </c>
      <c r="T3" s="9">
        <v>45</v>
      </c>
      <c r="U3" s="3">
        <v>16</v>
      </c>
    </row>
    <row r="4" spans="2:21">
      <c r="B4" s="15">
        <f>-184.07+0.310348*C4+0.519288*D4+27.9396*$F$4-0.00047768*C4^2-0.00150823*D4^2-0.865275*$F$4^2-0.000428265*C4*D4 +0.00359375*C4*$F$4-0.00471491*D4*$F$4</f>
        <v>89.201841339999987</v>
      </c>
      <c r="C4" s="3">
        <v>150</v>
      </c>
      <c r="D4" s="3">
        <v>45</v>
      </c>
      <c r="E4" t="s">
        <v>58</v>
      </c>
      <c r="F4">
        <f t="shared" ref="F4:F19" si="0">H4*16</f>
        <v>12.8</v>
      </c>
      <c r="H4">
        <v>0.8</v>
      </c>
      <c r="Q4" s="9">
        <v>128.6</v>
      </c>
      <c r="R4">
        <f t="shared" ref="R4:R17" si="1">-184.07+0.31*S4+0.519*T4+27.94*U4-0.002*T4^2-0.865*$F$5^2 +0.004*S4*U4-0.005*T4*U4</f>
        <v>225.53500000000005</v>
      </c>
      <c r="S4" s="10">
        <v>450</v>
      </c>
      <c r="T4" s="9">
        <v>45</v>
      </c>
      <c r="U4" s="3">
        <v>16</v>
      </c>
    </row>
    <row r="5" spans="2:21">
      <c r="B5" s="15">
        <f t="shared" ref="B5:B19" si="2">-184.07+0.310348*C5+0.519288*D5+27.9396*$F$4-0.00047768*C5^2-0.00150823*D5^2-0.865275*$F$4^2-0.000428265*C5*D5 +0.00359375*C5*$F$4-0.00471491*D5*$F$4</f>
        <v>103.80224883999996</v>
      </c>
      <c r="C5" s="3">
        <f>C4+100</f>
        <v>250</v>
      </c>
      <c r="D5" s="3">
        <v>45</v>
      </c>
      <c r="E5" t="s">
        <v>59</v>
      </c>
      <c r="F5">
        <f t="shared" si="0"/>
        <v>16</v>
      </c>
      <c r="H5">
        <v>1</v>
      </c>
      <c r="Q5" s="9">
        <v>99.6</v>
      </c>
      <c r="R5">
        <f t="shared" si="1"/>
        <v>111.85000000000002</v>
      </c>
      <c r="S5" s="10">
        <v>150</v>
      </c>
      <c r="T5" s="9">
        <v>180</v>
      </c>
      <c r="U5" s="3">
        <v>16</v>
      </c>
    </row>
    <row r="6" spans="2:21">
      <c r="B6" s="15">
        <f t="shared" si="2"/>
        <v>108.84905633999996</v>
      </c>
      <c r="C6" s="3">
        <v>350</v>
      </c>
      <c r="D6" s="3">
        <v>45</v>
      </c>
      <c r="E6" s="14" t="s">
        <v>60</v>
      </c>
      <c r="F6">
        <f t="shared" si="0"/>
        <v>17.600000000000001</v>
      </c>
      <c r="H6">
        <v>1.1000000000000001</v>
      </c>
      <c r="Q6" s="9">
        <v>109.55</v>
      </c>
      <c r="R6">
        <f>-184.07+0.31*S6+0.519*T6+27.94*U6-0.002*T6^2-0.865*$F$5^2 +0.004*S6*U6-0.005*T6*U6</f>
        <v>224.05000000000004</v>
      </c>
      <c r="S6" s="10">
        <v>450</v>
      </c>
      <c r="T6" s="9">
        <v>180</v>
      </c>
      <c r="U6" s="3">
        <v>16</v>
      </c>
    </row>
    <row r="7" spans="2:21">
      <c r="B7" s="15">
        <f t="shared" si="2"/>
        <v>104.34226383999997</v>
      </c>
      <c r="C7" s="3">
        <v>450</v>
      </c>
      <c r="D7" s="3">
        <v>45</v>
      </c>
      <c r="E7" t="s">
        <v>4</v>
      </c>
      <c r="F7">
        <f t="shared" si="0"/>
        <v>19.2</v>
      </c>
      <c r="H7">
        <v>1.2</v>
      </c>
      <c r="Q7" s="9">
        <v>106.9</v>
      </c>
      <c r="R7">
        <f t="shared" si="1"/>
        <v>31.05200000000006</v>
      </c>
      <c r="S7" s="10">
        <v>150</v>
      </c>
      <c r="T7" s="9">
        <v>90</v>
      </c>
      <c r="U7" s="3">
        <v>12.8</v>
      </c>
    </row>
    <row r="8" spans="2:21">
      <c r="B8" s="15">
        <f t="shared" si="2"/>
        <v>97.800727179999996</v>
      </c>
      <c r="C8" s="3">
        <v>150</v>
      </c>
      <c r="D8" s="3">
        <v>90</v>
      </c>
      <c r="E8" t="s">
        <v>58</v>
      </c>
      <c r="F8">
        <f t="shared" si="0"/>
        <v>12.8</v>
      </c>
      <c r="H8">
        <v>0.8</v>
      </c>
      <c r="Q8" s="9">
        <v>103.2</v>
      </c>
      <c r="R8">
        <f t="shared" si="1"/>
        <v>139.41200000000006</v>
      </c>
      <c r="S8" s="10">
        <v>450</v>
      </c>
      <c r="T8" s="9">
        <v>90</v>
      </c>
      <c r="U8" s="3">
        <v>12.8</v>
      </c>
    </row>
    <row r="9" spans="2:21">
      <c r="B9" s="15">
        <f t="shared" si="2"/>
        <v>110.47394217999997</v>
      </c>
      <c r="C9" s="3">
        <f>C8+100</f>
        <v>250</v>
      </c>
      <c r="D9" s="3">
        <v>90</v>
      </c>
      <c r="E9" t="s">
        <v>59</v>
      </c>
      <c r="F9">
        <f t="shared" si="0"/>
        <v>16</v>
      </c>
      <c r="H9">
        <v>1</v>
      </c>
      <c r="Q9" s="9">
        <v>104.1</v>
      </c>
      <c r="R9">
        <f t="shared" si="1"/>
        <v>210.82799999999997</v>
      </c>
      <c r="S9" s="10">
        <v>150</v>
      </c>
      <c r="T9" s="9">
        <v>90</v>
      </c>
      <c r="U9" s="3">
        <v>19.2</v>
      </c>
    </row>
    <row r="10" spans="2:21">
      <c r="B10" s="15">
        <f t="shared" si="2"/>
        <v>113.59355718000003</v>
      </c>
      <c r="C10" s="3">
        <v>350</v>
      </c>
      <c r="D10" s="3">
        <v>90</v>
      </c>
      <c r="E10" s="14" t="s">
        <v>60</v>
      </c>
      <c r="F10">
        <f t="shared" si="0"/>
        <v>17.600000000000001</v>
      </c>
      <c r="H10">
        <v>1.1000000000000001</v>
      </c>
      <c r="Q10" s="9">
        <v>107.3</v>
      </c>
      <c r="R10">
        <f t="shared" si="1"/>
        <v>326.86799999999994</v>
      </c>
      <c r="S10" s="10">
        <v>450</v>
      </c>
      <c r="T10" s="9">
        <v>90</v>
      </c>
      <c r="U10" s="3">
        <v>19.2</v>
      </c>
    </row>
    <row r="11" spans="2:21">
      <c r="B11" s="15">
        <f t="shared" si="2"/>
        <v>107.15957217999996</v>
      </c>
      <c r="C11" s="3">
        <v>450</v>
      </c>
      <c r="D11" s="3">
        <v>90</v>
      </c>
      <c r="E11" t="s">
        <v>4</v>
      </c>
      <c r="F11">
        <f t="shared" si="0"/>
        <v>19.2</v>
      </c>
      <c r="H11">
        <v>1.2</v>
      </c>
      <c r="Q11" s="9">
        <v>102.7</v>
      </c>
      <c r="R11">
        <f t="shared" si="1"/>
        <v>76.907000000000082</v>
      </c>
      <c r="S11" s="10">
        <v>300</v>
      </c>
      <c r="T11" s="9">
        <v>45</v>
      </c>
      <c r="U11" s="3">
        <v>12.8</v>
      </c>
    </row>
    <row r="12" spans="2:21">
      <c r="B12" s="15">
        <f t="shared" si="2"/>
        <v>100.29128151999998</v>
      </c>
      <c r="C12" s="3">
        <v>150</v>
      </c>
      <c r="D12" s="3">
        <v>135</v>
      </c>
      <c r="E12" t="s">
        <v>58</v>
      </c>
      <c r="F12">
        <f t="shared" si="0"/>
        <v>12.8</v>
      </c>
      <c r="H12">
        <v>0.8</v>
      </c>
      <c r="Q12" s="9">
        <v>106</v>
      </c>
      <c r="R12">
        <f t="shared" si="1"/>
        <v>77.582000000000079</v>
      </c>
      <c r="S12" s="10">
        <v>300</v>
      </c>
      <c r="T12" s="9">
        <v>180</v>
      </c>
      <c r="U12" s="3">
        <v>12.8</v>
      </c>
    </row>
    <row r="13" spans="2:21">
      <c r="B13" s="15">
        <f t="shared" si="2"/>
        <v>111.03730401999997</v>
      </c>
      <c r="C13" s="3">
        <f>C12+100</f>
        <v>250</v>
      </c>
      <c r="D13" s="3">
        <v>135</v>
      </c>
      <c r="E13" t="s">
        <v>59</v>
      </c>
      <c r="F13">
        <f t="shared" si="0"/>
        <v>16</v>
      </c>
      <c r="H13">
        <v>1</v>
      </c>
      <c r="Q13" s="9">
        <v>116.69999999999999</v>
      </c>
      <c r="R13">
        <f t="shared" si="1"/>
        <v>261.96300000000002</v>
      </c>
      <c r="S13" s="10">
        <v>300</v>
      </c>
      <c r="T13" s="9">
        <v>45</v>
      </c>
      <c r="U13" s="3">
        <v>19.2</v>
      </c>
    </row>
    <row r="14" spans="2:21">
      <c r="B14" s="15">
        <f t="shared" si="2"/>
        <v>112.22972651999999</v>
      </c>
      <c r="C14" s="3">
        <v>350</v>
      </c>
      <c r="D14" s="3">
        <v>135</v>
      </c>
      <c r="E14" s="14" t="s">
        <v>60</v>
      </c>
      <c r="F14">
        <f t="shared" si="0"/>
        <v>17.600000000000001</v>
      </c>
      <c r="H14">
        <v>1.1000000000000001</v>
      </c>
      <c r="Q14" s="9">
        <v>112.5</v>
      </c>
      <c r="R14">
        <f t="shared" si="1"/>
        <v>258.31799999999998</v>
      </c>
      <c r="S14" s="10">
        <v>300</v>
      </c>
      <c r="T14" s="9">
        <v>180</v>
      </c>
      <c r="U14" s="3">
        <v>19.2</v>
      </c>
    </row>
    <row r="15" spans="2:21">
      <c r="B15" s="15">
        <f t="shared" si="2"/>
        <v>103.86854901999993</v>
      </c>
      <c r="C15" s="3">
        <v>450</v>
      </c>
      <c r="D15" s="3">
        <v>135</v>
      </c>
      <c r="E15" t="s">
        <v>4</v>
      </c>
      <c r="F15">
        <f t="shared" si="0"/>
        <v>19.2</v>
      </c>
      <c r="H15">
        <v>1.2</v>
      </c>
      <c r="Q15" s="9">
        <v>120.6</v>
      </c>
      <c r="R15">
        <f t="shared" si="1"/>
        <v>177.04000000000002</v>
      </c>
      <c r="S15" s="10">
        <v>300</v>
      </c>
      <c r="T15" s="9">
        <v>90</v>
      </c>
      <c r="U15" s="3">
        <v>16</v>
      </c>
    </row>
    <row r="16" spans="2:21">
      <c r="B16" s="15">
        <f t="shared" si="2"/>
        <v>96.673504360000052</v>
      </c>
      <c r="C16" s="3">
        <v>150</v>
      </c>
      <c r="D16" s="3">
        <v>180</v>
      </c>
      <c r="E16" t="s">
        <v>58</v>
      </c>
      <c r="F16">
        <f t="shared" si="0"/>
        <v>12.8</v>
      </c>
      <c r="H16">
        <v>0.8</v>
      </c>
      <c r="Q16" s="9">
        <v>109.80000000000001</v>
      </c>
      <c r="R16">
        <f t="shared" si="1"/>
        <v>177.04000000000002</v>
      </c>
      <c r="S16" s="10">
        <v>300</v>
      </c>
      <c r="T16" s="9">
        <v>90</v>
      </c>
      <c r="U16" s="3">
        <v>16</v>
      </c>
    </row>
    <row r="17" spans="2:21">
      <c r="B17" s="15">
        <f t="shared" si="2"/>
        <v>105.49233435999997</v>
      </c>
      <c r="C17" s="3">
        <f>C16+100</f>
        <v>250</v>
      </c>
      <c r="D17" s="3">
        <v>180</v>
      </c>
      <c r="E17" t="s">
        <v>59</v>
      </c>
      <c r="F17">
        <f t="shared" si="0"/>
        <v>16</v>
      </c>
      <c r="H17">
        <v>1</v>
      </c>
      <c r="Q17" s="9">
        <v>144.55000000000001</v>
      </c>
      <c r="R17">
        <f t="shared" si="1"/>
        <v>177.04000000000002</v>
      </c>
      <c r="S17" s="10">
        <v>300</v>
      </c>
      <c r="T17" s="9">
        <v>90</v>
      </c>
      <c r="U17" s="3">
        <v>16</v>
      </c>
    </row>
    <row r="18" spans="2:21">
      <c r="B18" s="15">
        <f t="shared" si="2"/>
        <v>104.75756435999999</v>
      </c>
      <c r="C18" s="3">
        <v>350</v>
      </c>
      <c r="D18" s="3">
        <v>180</v>
      </c>
      <c r="E18" s="14" t="s">
        <v>60</v>
      </c>
      <c r="F18">
        <f t="shared" si="0"/>
        <v>17.600000000000001</v>
      </c>
      <c r="H18">
        <v>1.1000000000000001</v>
      </c>
    </row>
    <row r="19" spans="2:21">
      <c r="B19" s="15">
        <f t="shared" si="2"/>
        <v>94.469194360000003</v>
      </c>
      <c r="C19" s="3">
        <v>450</v>
      </c>
      <c r="D19" s="3">
        <v>180</v>
      </c>
      <c r="E19" t="s">
        <v>4</v>
      </c>
      <c r="F19">
        <f t="shared" si="0"/>
        <v>19.2</v>
      </c>
      <c r="H19">
        <v>1.2</v>
      </c>
    </row>
    <row r="22" spans="2:21">
      <c r="C22" t="s">
        <v>51</v>
      </c>
      <c r="D22" t="s">
        <v>52</v>
      </c>
      <c r="E22" t="s">
        <v>53</v>
      </c>
    </row>
    <row r="23" spans="2:21">
      <c r="B23" t="s">
        <v>57</v>
      </c>
      <c r="C23" t="s">
        <v>54</v>
      </c>
      <c r="D23" t="s">
        <v>55</v>
      </c>
      <c r="E23" t="s">
        <v>56</v>
      </c>
      <c r="F23" t="s">
        <v>3</v>
      </c>
    </row>
    <row r="24" spans="2:21">
      <c r="B24" s="15">
        <f>-184.07+0.310348*C24+0.519288*D24+27.9396*$F$5-0.00047768*C24^2-0.00150823*D24^2-0.865275*$F$5^2-0.000428265*C24*D24 +0.00359375*C24*$F$5-0.00471491*D24*$F$5</f>
        <v>99.910870300000028</v>
      </c>
      <c r="C24" s="3">
        <v>150</v>
      </c>
      <c r="D24" s="3">
        <v>45</v>
      </c>
      <c r="E24" t="s">
        <v>58</v>
      </c>
      <c r="F24">
        <f t="shared" ref="F24:F39" si="3">H24*16</f>
        <v>0</v>
      </c>
    </row>
    <row r="25" spans="2:21">
      <c r="B25" s="15">
        <f t="shared" ref="B25:B39" si="4">-184.07+0.310348*C25+0.519288*D25+27.9396*$F$5-0.00047768*C25^2-0.00150823*D25^2-0.865275*$F$5^2-0.000428265*C25*D25 +0.00359375*C25*$F$5-0.00471491*D25*$F$5</f>
        <v>115.66127779999995</v>
      </c>
      <c r="C25" s="3">
        <f>C24+100</f>
        <v>250</v>
      </c>
      <c r="D25" s="3">
        <v>45</v>
      </c>
      <c r="E25" t="s">
        <v>59</v>
      </c>
      <c r="F25">
        <f t="shared" si="3"/>
        <v>0</v>
      </c>
    </row>
    <row r="26" spans="2:21">
      <c r="B26" s="15">
        <f t="shared" si="4"/>
        <v>121.85808529999998</v>
      </c>
      <c r="C26" s="3">
        <v>350</v>
      </c>
      <c r="D26" s="3">
        <v>45</v>
      </c>
      <c r="E26" s="14" t="s">
        <v>60</v>
      </c>
      <c r="F26">
        <f t="shared" si="3"/>
        <v>0</v>
      </c>
    </row>
    <row r="27" spans="2:21">
      <c r="B27" s="15">
        <f t="shared" si="4"/>
        <v>118.50129279999999</v>
      </c>
      <c r="C27" s="3">
        <v>450</v>
      </c>
      <c r="D27" s="3">
        <v>45</v>
      </c>
      <c r="E27" t="s">
        <v>4</v>
      </c>
      <c r="F27">
        <f t="shared" si="3"/>
        <v>0</v>
      </c>
    </row>
    <row r="28" spans="2:21">
      <c r="B28" s="15">
        <f t="shared" si="4"/>
        <v>107.83080910000001</v>
      </c>
      <c r="C28" s="3">
        <v>150</v>
      </c>
      <c r="D28" s="3">
        <v>90</v>
      </c>
      <c r="E28" t="s">
        <v>58</v>
      </c>
      <c r="F28">
        <f t="shared" si="3"/>
        <v>0</v>
      </c>
    </row>
    <row r="29" spans="2:21">
      <c r="B29" s="15">
        <f t="shared" si="4"/>
        <v>121.65402409999999</v>
      </c>
      <c r="C29" s="3">
        <f>C28+100</f>
        <v>250</v>
      </c>
      <c r="D29" s="3">
        <v>90</v>
      </c>
      <c r="E29" t="s">
        <v>59</v>
      </c>
      <c r="F29">
        <f t="shared" si="3"/>
        <v>0</v>
      </c>
    </row>
    <row r="30" spans="2:21">
      <c r="B30" s="15">
        <f t="shared" si="4"/>
        <v>125.92363910000003</v>
      </c>
      <c r="C30" s="3">
        <v>350</v>
      </c>
      <c r="D30" s="3">
        <v>90</v>
      </c>
      <c r="E30" s="14" t="s">
        <v>60</v>
      </c>
      <c r="F30">
        <f t="shared" si="3"/>
        <v>0</v>
      </c>
    </row>
    <row r="31" spans="2:21">
      <c r="B31" s="15">
        <f t="shared" si="4"/>
        <v>120.63965409999997</v>
      </c>
      <c r="C31" s="3">
        <v>450</v>
      </c>
      <c r="D31" s="3">
        <v>90</v>
      </c>
      <c r="E31" t="s">
        <v>4</v>
      </c>
      <c r="F31">
        <f t="shared" si="3"/>
        <v>0</v>
      </c>
    </row>
    <row r="32" spans="2:21">
      <c r="B32" s="15">
        <f t="shared" si="4"/>
        <v>109.64241639999997</v>
      </c>
      <c r="C32" s="3">
        <v>150</v>
      </c>
      <c r="D32" s="3">
        <v>135</v>
      </c>
      <c r="E32" t="s">
        <v>58</v>
      </c>
      <c r="F32">
        <f t="shared" si="3"/>
        <v>0</v>
      </c>
    </row>
    <row r="33" spans="2:6">
      <c r="B33" s="15">
        <f t="shared" si="4"/>
        <v>121.53843889999995</v>
      </c>
      <c r="C33" s="3">
        <f>C32+100</f>
        <v>250</v>
      </c>
      <c r="D33" s="3">
        <v>135</v>
      </c>
      <c r="E33" t="s">
        <v>59</v>
      </c>
      <c r="F33">
        <f t="shared" si="3"/>
        <v>0</v>
      </c>
    </row>
    <row r="34" spans="2:6">
      <c r="B34" s="15">
        <f t="shared" si="4"/>
        <v>123.88086139999997</v>
      </c>
      <c r="C34" s="3">
        <v>350</v>
      </c>
      <c r="D34" s="3">
        <v>135</v>
      </c>
      <c r="E34" s="14" t="s">
        <v>60</v>
      </c>
      <c r="F34">
        <f t="shared" si="3"/>
        <v>0</v>
      </c>
    </row>
    <row r="35" spans="2:6">
      <c r="B35" s="15">
        <f t="shared" si="4"/>
        <v>116.66968389999992</v>
      </c>
      <c r="C35" s="3">
        <v>450</v>
      </c>
      <c r="D35" s="3">
        <v>135</v>
      </c>
      <c r="E35" t="s">
        <v>4</v>
      </c>
      <c r="F35">
        <f t="shared" si="3"/>
        <v>0</v>
      </c>
    </row>
    <row r="36" spans="2:6">
      <c r="B36" s="15">
        <f t="shared" si="4"/>
        <v>105.34569220000003</v>
      </c>
      <c r="C36" s="3">
        <v>150</v>
      </c>
      <c r="D36" s="3">
        <v>180</v>
      </c>
      <c r="E36" t="s">
        <v>58</v>
      </c>
      <c r="F36">
        <f t="shared" si="3"/>
        <v>0</v>
      </c>
    </row>
    <row r="37" spans="2:6">
      <c r="B37" s="15">
        <f t="shared" si="4"/>
        <v>115.31452219999994</v>
      </c>
      <c r="C37" s="3">
        <f>C36+100</f>
        <v>250</v>
      </c>
      <c r="D37" s="3">
        <v>180</v>
      </c>
      <c r="E37" t="s">
        <v>59</v>
      </c>
      <c r="F37">
        <f t="shared" si="3"/>
        <v>0</v>
      </c>
    </row>
    <row r="38" spans="2:6">
      <c r="B38" s="15">
        <f t="shared" si="4"/>
        <v>115.72975219999998</v>
      </c>
      <c r="C38" s="3">
        <v>350</v>
      </c>
      <c r="D38" s="3">
        <v>180</v>
      </c>
      <c r="E38" s="14" t="s">
        <v>60</v>
      </c>
      <c r="F38">
        <f t="shared" si="3"/>
        <v>0</v>
      </c>
    </row>
    <row r="39" spans="2:6">
      <c r="B39" s="15">
        <f t="shared" si="4"/>
        <v>106.59138219999998</v>
      </c>
      <c r="C39" s="3">
        <v>450</v>
      </c>
      <c r="D39" s="3">
        <v>180</v>
      </c>
      <c r="E39" t="s">
        <v>4</v>
      </c>
      <c r="F39">
        <f t="shared" si="3"/>
        <v>0</v>
      </c>
    </row>
    <row r="45" spans="2:6">
      <c r="C45" t="s">
        <v>51</v>
      </c>
      <c r="D45" t="s">
        <v>52</v>
      </c>
      <c r="E45" t="s">
        <v>53</v>
      </c>
    </row>
    <row r="46" spans="2:6">
      <c r="B46" t="s">
        <v>57</v>
      </c>
      <c r="C46" t="s">
        <v>54</v>
      </c>
      <c r="D46" t="s">
        <v>55</v>
      </c>
      <c r="E46" t="s">
        <v>56</v>
      </c>
      <c r="F46" t="s">
        <v>3</v>
      </c>
    </row>
    <row r="47" spans="2:6">
      <c r="B47" s="15">
        <f>-184.07+0.310348*C47+0.519288*D47+27.9396*$F$6-0.00047768*C47^2-0.00150823*D47^2-0.865275*$F$6^2-0.000428265*C47*D47 +0.00359375*C47*$F$6-0.00471491*D47*$F$6</f>
        <v>98.620072780000015</v>
      </c>
      <c r="C47" s="3">
        <v>150</v>
      </c>
      <c r="D47" s="3">
        <v>45</v>
      </c>
      <c r="E47" t="s">
        <v>58</v>
      </c>
      <c r="F47">
        <f t="shared" ref="F47:F62" si="5">H47*16</f>
        <v>0</v>
      </c>
    </row>
    <row r="48" spans="2:6">
      <c r="B48" s="15">
        <f t="shared" ref="B48:B62" si="6">-184.07+0.310348*C48+0.519288*D48+27.9396*$F$6-0.00047768*C48^2-0.00150823*D48^2-0.865275*$F$6^2-0.000428265*C48*D48 +0.00359375*C48*$F$6-0.00471491*D48*$F$6</f>
        <v>114.94548028</v>
      </c>
      <c r="C48" s="3">
        <f>C47+100</f>
        <v>250</v>
      </c>
      <c r="D48" s="3">
        <v>45</v>
      </c>
      <c r="E48" t="s">
        <v>59</v>
      </c>
      <c r="F48">
        <f t="shared" si="5"/>
        <v>0</v>
      </c>
    </row>
    <row r="49" spans="2:6">
      <c r="B49" s="15">
        <f t="shared" si="6"/>
        <v>121.71728777999998</v>
      </c>
      <c r="C49" s="3">
        <v>350</v>
      </c>
      <c r="D49" s="3">
        <v>45</v>
      </c>
      <c r="E49" s="14" t="s">
        <v>60</v>
      </c>
      <c r="F49">
        <f t="shared" si="5"/>
        <v>0</v>
      </c>
    </row>
    <row r="50" spans="2:6">
      <c r="B50" s="15">
        <f t="shared" si="6"/>
        <v>118.93549527999998</v>
      </c>
      <c r="C50" s="3">
        <v>450</v>
      </c>
      <c r="D50" s="3">
        <v>45</v>
      </c>
      <c r="E50" t="s">
        <v>4</v>
      </c>
      <c r="F50">
        <f t="shared" si="5"/>
        <v>0</v>
      </c>
    </row>
    <row r="51" spans="2:6">
      <c r="B51" s="15">
        <f t="shared" si="6"/>
        <v>106.20053806</v>
      </c>
      <c r="C51" s="3">
        <v>150</v>
      </c>
      <c r="D51" s="3">
        <v>90</v>
      </c>
      <c r="E51" t="s">
        <v>58</v>
      </c>
      <c r="F51">
        <f t="shared" si="5"/>
        <v>0</v>
      </c>
    </row>
    <row r="52" spans="2:6">
      <c r="B52" s="15">
        <f t="shared" si="6"/>
        <v>120.59875305999998</v>
      </c>
      <c r="C52" s="3">
        <f>C51+100</f>
        <v>250</v>
      </c>
      <c r="D52" s="3">
        <v>90</v>
      </c>
      <c r="E52" t="s">
        <v>59</v>
      </c>
      <c r="F52">
        <f t="shared" si="5"/>
        <v>0</v>
      </c>
    </row>
    <row r="53" spans="2:6">
      <c r="B53" s="15">
        <f t="shared" si="6"/>
        <v>125.44336806000001</v>
      </c>
      <c r="C53" s="3">
        <v>350</v>
      </c>
      <c r="D53" s="3">
        <v>90</v>
      </c>
      <c r="E53" s="14" t="s">
        <v>60</v>
      </c>
      <c r="F53">
        <f t="shared" si="5"/>
        <v>0</v>
      </c>
    </row>
    <row r="54" spans="2:6">
      <c r="B54" s="15">
        <f t="shared" si="6"/>
        <v>120.73438305999997</v>
      </c>
      <c r="C54" s="3">
        <v>450</v>
      </c>
      <c r="D54" s="3">
        <v>90</v>
      </c>
      <c r="E54" t="s">
        <v>4</v>
      </c>
      <c r="F54">
        <f t="shared" si="5"/>
        <v>0</v>
      </c>
    </row>
    <row r="55" spans="2:6">
      <c r="B55" s="15">
        <f t="shared" si="6"/>
        <v>107.67267183999996</v>
      </c>
      <c r="C55" s="3">
        <v>150</v>
      </c>
      <c r="D55" s="3">
        <v>135</v>
      </c>
      <c r="E55" t="s">
        <v>58</v>
      </c>
      <c r="F55">
        <f t="shared" si="5"/>
        <v>0</v>
      </c>
    </row>
    <row r="56" spans="2:6">
      <c r="B56" s="15">
        <f t="shared" si="6"/>
        <v>120.14369433999994</v>
      </c>
      <c r="C56" s="3">
        <f>C55+100</f>
        <v>250</v>
      </c>
      <c r="D56" s="3">
        <v>135</v>
      </c>
      <c r="E56" t="s">
        <v>59</v>
      </c>
      <c r="F56">
        <f t="shared" si="5"/>
        <v>0</v>
      </c>
    </row>
    <row r="57" spans="2:6">
      <c r="B57" s="15">
        <f t="shared" si="6"/>
        <v>123.06111683999998</v>
      </c>
      <c r="C57" s="3">
        <v>350</v>
      </c>
      <c r="D57" s="3">
        <v>135</v>
      </c>
      <c r="E57" s="14" t="s">
        <v>60</v>
      </c>
      <c r="F57">
        <f t="shared" si="5"/>
        <v>0</v>
      </c>
    </row>
    <row r="58" spans="2:6">
      <c r="B58" s="15">
        <f t="shared" si="6"/>
        <v>116.42493933999998</v>
      </c>
      <c r="C58" s="3">
        <v>450</v>
      </c>
      <c r="D58" s="3">
        <v>135</v>
      </c>
      <c r="E58" t="s">
        <v>4</v>
      </c>
      <c r="F58">
        <f t="shared" si="5"/>
        <v>0</v>
      </c>
    </row>
    <row r="59" spans="2:6">
      <c r="B59" s="15">
        <f t="shared" si="6"/>
        <v>103.03647412000001</v>
      </c>
      <c r="C59" s="3">
        <v>150</v>
      </c>
      <c r="D59" s="3">
        <v>180</v>
      </c>
      <c r="E59" t="s">
        <v>58</v>
      </c>
      <c r="F59">
        <f t="shared" si="5"/>
        <v>0</v>
      </c>
    </row>
    <row r="60" spans="2:6">
      <c r="B60" s="15">
        <f t="shared" si="6"/>
        <v>113.58030412000001</v>
      </c>
      <c r="C60" s="3">
        <f>C59+100</f>
        <v>250</v>
      </c>
      <c r="D60" s="3">
        <v>180</v>
      </c>
      <c r="E60" t="s">
        <v>59</v>
      </c>
      <c r="F60">
        <f t="shared" si="5"/>
        <v>0</v>
      </c>
    </row>
    <row r="61" spans="2:6">
      <c r="B61" s="15">
        <f t="shared" si="6"/>
        <v>114.57053411999998</v>
      </c>
      <c r="C61" s="3">
        <v>350</v>
      </c>
      <c r="D61" s="3">
        <v>180</v>
      </c>
      <c r="E61" s="14" t="s">
        <v>60</v>
      </c>
      <c r="F61">
        <f t="shared" si="5"/>
        <v>0</v>
      </c>
    </row>
    <row r="62" spans="2:6">
      <c r="B62" s="15">
        <f t="shared" si="6"/>
        <v>106.00716411999991</v>
      </c>
      <c r="C62" s="3">
        <v>450</v>
      </c>
      <c r="D62" s="3">
        <v>180</v>
      </c>
      <c r="E62" t="s">
        <v>4</v>
      </c>
      <c r="F62">
        <f t="shared" si="5"/>
        <v>0</v>
      </c>
    </row>
    <row r="66" spans="2:6">
      <c r="C66" t="s">
        <v>51</v>
      </c>
      <c r="D66" t="s">
        <v>52</v>
      </c>
      <c r="E66" t="s">
        <v>53</v>
      </c>
    </row>
    <row r="67" spans="2:6">
      <c r="B67" t="s">
        <v>57</v>
      </c>
      <c r="C67" t="s">
        <v>54</v>
      </c>
      <c r="D67" t="s">
        <v>55</v>
      </c>
      <c r="E67" t="s">
        <v>56</v>
      </c>
      <c r="F67" t="s">
        <v>3</v>
      </c>
    </row>
    <row r="68" spans="2:6">
      <c r="B68" s="15">
        <f>-184.07+0.310348*C68+0.519288*D68+27.9396*$F$7-0.00047768*C68^2-0.00150823*D68^2-0.865275*$F$7^2-0.000428265*C68*D68 +0.00359375*C68*$F$7-0.00471491*D68*$F$7</f>
        <v>92.89906726000001</v>
      </c>
      <c r="C68" s="3">
        <v>150</v>
      </c>
      <c r="D68" s="3">
        <v>45</v>
      </c>
      <c r="E68" t="s">
        <v>58</v>
      </c>
      <c r="F68">
        <f t="shared" ref="F68:F83" si="7">H68*16</f>
        <v>0</v>
      </c>
    </row>
    <row r="69" spans="2:6">
      <c r="B69" s="15">
        <f t="shared" ref="B69:B83" si="8">-184.07+0.310348*C69+0.519288*D69+27.9396*$F$7-0.00047768*C69^2-0.00150823*D69^2-0.865275*$F$7^2-0.000428265*C69*D69 +0.00359375*C69*$F$7-0.00471491*D69*$F$7</f>
        <v>109.79947475999994</v>
      </c>
      <c r="C69" s="3">
        <f>C68+100</f>
        <v>250</v>
      </c>
      <c r="D69" s="3">
        <v>45</v>
      </c>
      <c r="E69" t="s">
        <v>59</v>
      </c>
      <c r="F69">
        <f t="shared" si="7"/>
        <v>0</v>
      </c>
    </row>
    <row r="70" spans="2:6">
      <c r="B70" s="15">
        <f t="shared" si="8"/>
        <v>117.14628225999998</v>
      </c>
      <c r="C70" s="3">
        <v>350</v>
      </c>
      <c r="D70" s="3">
        <v>45</v>
      </c>
      <c r="E70" s="14" t="s">
        <v>60</v>
      </c>
      <c r="F70">
        <f t="shared" si="7"/>
        <v>0</v>
      </c>
    </row>
    <row r="71" spans="2:6">
      <c r="B71" s="15">
        <f t="shared" si="8"/>
        <v>114.93948975999997</v>
      </c>
      <c r="C71" s="3">
        <v>450</v>
      </c>
      <c r="D71" s="3">
        <v>45</v>
      </c>
      <c r="E71" t="s">
        <v>4</v>
      </c>
      <c r="F71">
        <f t="shared" si="7"/>
        <v>0</v>
      </c>
    </row>
    <row r="72" spans="2:6">
      <c r="B72" s="15">
        <f t="shared" si="8"/>
        <v>100.14005902</v>
      </c>
      <c r="C72" s="3">
        <v>150</v>
      </c>
      <c r="D72" s="3">
        <v>90</v>
      </c>
      <c r="E72" t="s">
        <v>58</v>
      </c>
      <c r="F72">
        <f t="shared" si="7"/>
        <v>0</v>
      </c>
    </row>
    <row r="73" spans="2:6">
      <c r="B73" s="15">
        <f t="shared" si="8"/>
        <v>115.11327401999998</v>
      </c>
      <c r="C73" s="3">
        <f>C72+100</f>
        <v>250</v>
      </c>
      <c r="D73" s="3">
        <v>90</v>
      </c>
      <c r="E73" t="s">
        <v>59</v>
      </c>
      <c r="F73">
        <f t="shared" si="7"/>
        <v>0</v>
      </c>
    </row>
    <row r="74" spans="2:6">
      <c r="B74" s="15">
        <f t="shared" si="8"/>
        <v>120.53288902</v>
      </c>
      <c r="C74" s="3">
        <v>350</v>
      </c>
      <c r="D74" s="3">
        <v>90</v>
      </c>
      <c r="E74" s="14" t="s">
        <v>60</v>
      </c>
      <c r="F74">
        <f t="shared" si="7"/>
        <v>0</v>
      </c>
    </row>
    <row r="75" spans="2:6">
      <c r="B75" s="15">
        <f t="shared" si="8"/>
        <v>116.39890402</v>
      </c>
      <c r="C75" s="3">
        <v>450</v>
      </c>
      <c r="D75" s="3">
        <v>90</v>
      </c>
      <c r="E75" t="s">
        <v>4</v>
      </c>
      <c r="F75">
        <f t="shared" si="7"/>
        <v>0</v>
      </c>
    </row>
    <row r="76" spans="2:6">
      <c r="B76" s="15">
        <f t="shared" si="8"/>
        <v>101.27271927999995</v>
      </c>
      <c r="C76" s="3">
        <v>150</v>
      </c>
      <c r="D76" s="3">
        <v>135</v>
      </c>
      <c r="E76" t="s">
        <v>58</v>
      </c>
      <c r="F76">
        <f t="shared" si="7"/>
        <v>0</v>
      </c>
    </row>
    <row r="77" spans="2:6">
      <c r="B77" s="15">
        <f t="shared" si="8"/>
        <v>114.31874177999993</v>
      </c>
      <c r="C77" s="3">
        <f>C76+100</f>
        <v>250</v>
      </c>
      <c r="D77" s="3">
        <v>135</v>
      </c>
      <c r="E77" t="s">
        <v>59</v>
      </c>
      <c r="F77">
        <f t="shared" si="7"/>
        <v>0</v>
      </c>
    </row>
    <row r="78" spans="2:6">
      <c r="B78" s="15">
        <f t="shared" si="8"/>
        <v>117.8111642799999</v>
      </c>
      <c r="C78" s="3">
        <v>350</v>
      </c>
      <c r="D78" s="3">
        <v>135</v>
      </c>
      <c r="E78" s="14" t="s">
        <v>60</v>
      </c>
      <c r="F78">
        <f t="shared" si="7"/>
        <v>0</v>
      </c>
    </row>
    <row r="79" spans="2:6">
      <c r="B79" s="15">
        <f t="shared" si="8"/>
        <v>111.7499867799999</v>
      </c>
      <c r="C79" s="3">
        <v>450</v>
      </c>
      <c r="D79" s="3">
        <v>135</v>
      </c>
      <c r="E79" t="s">
        <v>4</v>
      </c>
      <c r="F79">
        <f t="shared" si="7"/>
        <v>0</v>
      </c>
    </row>
    <row r="80" spans="2:6">
      <c r="B80" s="15">
        <f t="shared" si="8"/>
        <v>96.297048040000007</v>
      </c>
      <c r="C80" s="3">
        <v>150</v>
      </c>
      <c r="D80" s="3">
        <v>180</v>
      </c>
      <c r="E80" t="s">
        <v>58</v>
      </c>
      <c r="F80">
        <f t="shared" si="7"/>
        <v>0</v>
      </c>
    </row>
    <row r="81" spans="2:6">
      <c r="B81" s="15">
        <f t="shared" si="8"/>
        <v>107.41587803999994</v>
      </c>
      <c r="C81" s="3">
        <f>C80+100</f>
        <v>250</v>
      </c>
      <c r="D81" s="3">
        <v>180</v>
      </c>
      <c r="E81" t="s">
        <v>59</v>
      </c>
      <c r="F81">
        <f t="shared" si="7"/>
        <v>0</v>
      </c>
    </row>
    <row r="82" spans="2:6">
      <c r="B82" s="15">
        <f t="shared" si="8"/>
        <v>108.98110803999997</v>
      </c>
      <c r="C82" s="3">
        <v>350</v>
      </c>
      <c r="D82" s="3">
        <v>180</v>
      </c>
      <c r="E82" s="14" t="s">
        <v>60</v>
      </c>
      <c r="F82">
        <f t="shared" si="7"/>
        <v>0</v>
      </c>
    </row>
    <row r="83" spans="2:6">
      <c r="B83" s="15">
        <f t="shared" si="8"/>
        <v>100.99273803999996</v>
      </c>
      <c r="C83" s="3">
        <v>450</v>
      </c>
      <c r="D83" s="3">
        <v>180</v>
      </c>
      <c r="E83" t="s">
        <v>4</v>
      </c>
      <c r="F83">
        <f t="shared" si="7"/>
        <v>0</v>
      </c>
    </row>
    <row r="89" spans="2:6">
      <c r="B89" t="s">
        <v>61</v>
      </c>
      <c r="C89" t="s">
        <v>62</v>
      </c>
      <c r="D89" t="s">
        <v>63</v>
      </c>
      <c r="E89" t="s">
        <v>64</v>
      </c>
      <c r="F89" t="s">
        <v>65</v>
      </c>
    </row>
    <row r="90" spans="2:6">
      <c r="B90" t="s">
        <v>66</v>
      </c>
      <c r="C90">
        <v>-184.07</v>
      </c>
      <c r="D90">
        <v>215.499</v>
      </c>
      <c r="E90">
        <v>-0.85399999999999998</v>
      </c>
      <c r="F90">
        <v>0.432</v>
      </c>
    </row>
    <row r="91" spans="2:6">
      <c r="B91" t="s">
        <v>43</v>
      </c>
      <c r="C91">
        <v>0.31034800000000001</v>
      </c>
      <c r="D91">
        <v>0.32600000000000001</v>
      </c>
      <c r="E91">
        <v>0.95199999999999996</v>
      </c>
      <c r="F91">
        <v>0.38500000000000001</v>
      </c>
    </row>
    <row r="92" spans="2:6">
      <c r="B92" t="s">
        <v>90</v>
      </c>
      <c r="C92">
        <v>0.51928799999999997</v>
      </c>
      <c r="D92">
        <v>0.72699999999999998</v>
      </c>
      <c r="E92">
        <v>0.71499999999999997</v>
      </c>
      <c r="F92">
        <v>0.50700000000000001</v>
      </c>
    </row>
    <row r="93" spans="2:6">
      <c r="B93" t="s">
        <v>91</v>
      </c>
      <c r="C93">
        <v>27.939599999999999</v>
      </c>
      <c r="D93">
        <v>24.437999999999999</v>
      </c>
      <c r="E93">
        <v>1.143</v>
      </c>
      <c r="F93">
        <v>0.30499999999999999</v>
      </c>
    </row>
    <row r="94" spans="2:6">
      <c r="B94" t="s">
        <v>95</v>
      </c>
      <c r="C94">
        <v>-4.7768000000000002E-4</v>
      </c>
      <c r="D94">
        <v>0</v>
      </c>
      <c r="E94">
        <v>-1.4159999999999999</v>
      </c>
      <c r="F94">
        <v>0.216</v>
      </c>
    </row>
    <row r="95" spans="2:6">
      <c r="B95" t="s">
        <v>96</v>
      </c>
      <c r="C95">
        <v>-1.5082299999999999E-3</v>
      </c>
      <c r="D95">
        <v>2E-3</v>
      </c>
      <c r="E95">
        <v>-0.78500000000000003</v>
      </c>
      <c r="F95">
        <v>0.46800000000000003</v>
      </c>
    </row>
    <row r="96" spans="2:6">
      <c r="B96" t="s">
        <v>97</v>
      </c>
      <c r="C96">
        <v>-0.86527500000000002</v>
      </c>
      <c r="D96">
        <v>0.74099999999999999</v>
      </c>
      <c r="E96">
        <v>-1.167</v>
      </c>
      <c r="F96">
        <v>0.29599999999999999</v>
      </c>
    </row>
    <row r="97" spans="2:8">
      <c r="B97" t="s">
        <v>92</v>
      </c>
      <c r="C97">
        <v>-4.2826499999999999E-4</v>
      </c>
      <c r="D97">
        <v>1E-3</v>
      </c>
      <c r="E97">
        <v>-0.61099999999999999</v>
      </c>
      <c r="F97">
        <v>0.56799999999999995</v>
      </c>
    </row>
    <row r="98" spans="2:8">
      <c r="B98" t="s">
        <v>93</v>
      </c>
      <c r="C98">
        <v>3.5937500000000002E-3</v>
      </c>
      <c r="D98">
        <v>1.4999999999999999E-2</v>
      </c>
      <c r="E98">
        <v>0.23699999999999999</v>
      </c>
      <c r="F98">
        <v>0.82199999999999995</v>
      </c>
    </row>
    <row r="99" spans="2:8">
      <c r="B99" t="s">
        <v>94</v>
      </c>
      <c r="C99">
        <v>-4.7149100000000001E-3</v>
      </c>
      <c r="D99">
        <v>3.3000000000000002E-2</v>
      </c>
      <c r="E99">
        <v>-0.14299999999999999</v>
      </c>
      <c r="F99">
        <v>0.89200000000000002</v>
      </c>
    </row>
    <row r="101" spans="2:8">
      <c r="B101" t="s">
        <v>75</v>
      </c>
      <c r="C101" t="s">
        <v>76</v>
      </c>
      <c r="D101" t="s">
        <v>77</v>
      </c>
      <c r="E101" t="s">
        <v>78</v>
      </c>
      <c r="F101" t="s">
        <v>79</v>
      </c>
      <c r="G101" t="s">
        <v>80</v>
      </c>
      <c r="H101" t="s">
        <v>65</v>
      </c>
    </row>
    <row r="102" spans="2:8">
      <c r="B102" t="s">
        <v>81</v>
      </c>
      <c r="C102">
        <v>9</v>
      </c>
      <c r="D102">
        <v>1203.29</v>
      </c>
      <c r="E102">
        <v>1203.29</v>
      </c>
      <c r="F102">
        <v>133.69999999999999</v>
      </c>
      <c r="G102">
        <v>0.63</v>
      </c>
      <c r="H102">
        <v>0.74399999999999999</v>
      </c>
    </row>
    <row r="103" spans="2:8">
      <c r="B103" t="s">
        <v>82</v>
      </c>
      <c r="C103">
        <v>3</v>
      </c>
      <c r="D103">
        <v>362.71</v>
      </c>
      <c r="E103">
        <v>453.92</v>
      </c>
      <c r="F103">
        <v>151.31</v>
      </c>
      <c r="G103">
        <v>0.71</v>
      </c>
      <c r="H103">
        <v>0.58599999999999997</v>
      </c>
    </row>
    <row r="104" spans="2:8">
      <c r="B104" t="s">
        <v>83</v>
      </c>
      <c r="C104">
        <v>3</v>
      </c>
      <c r="D104">
        <v>744.91</v>
      </c>
      <c r="E104">
        <v>744.91</v>
      </c>
      <c r="F104">
        <v>248.3</v>
      </c>
      <c r="G104">
        <v>1.17</v>
      </c>
      <c r="H104">
        <v>0.40899999999999997</v>
      </c>
    </row>
    <row r="105" spans="2:8">
      <c r="B105" t="s">
        <v>84</v>
      </c>
      <c r="C105">
        <v>3</v>
      </c>
      <c r="D105">
        <v>95.67</v>
      </c>
      <c r="E105">
        <v>95.67</v>
      </c>
      <c r="F105">
        <v>31.89</v>
      </c>
      <c r="G105">
        <v>0.15</v>
      </c>
      <c r="H105">
        <v>0.92500000000000004</v>
      </c>
    </row>
    <row r="106" spans="2:8">
      <c r="B106" t="s">
        <v>85</v>
      </c>
      <c r="C106">
        <v>5</v>
      </c>
      <c r="D106">
        <v>1063.8699999999999</v>
      </c>
      <c r="E106">
        <v>1063.8699999999999</v>
      </c>
      <c r="F106">
        <v>212.77</v>
      </c>
    </row>
    <row r="107" spans="2:8">
      <c r="B107" t="s">
        <v>86</v>
      </c>
      <c r="C107">
        <v>3</v>
      </c>
      <c r="D107">
        <v>431.27</v>
      </c>
      <c r="E107">
        <v>431.27</v>
      </c>
      <c r="F107">
        <v>143.76</v>
      </c>
      <c r="G107">
        <v>0.45</v>
      </c>
      <c r="H107">
        <v>0.74199999999999999</v>
      </c>
    </row>
    <row r="108" spans="2:8">
      <c r="B108" t="s">
        <v>87</v>
      </c>
      <c r="C108">
        <v>2</v>
      </c>
      <c r="D108">
        <v>632.6</v>
      </c>
      <c r="E108">
        <v>632.6</v>
      </c>
      <c r="F108">
        <v>316.3</v>
      </c>
    </row>
    <row r="109" spans="2:8">
      <c r="B109" t="s">
        <v>88</v>
      </c>
      <c r="C109">
        <v>14</v>
      </c>
      <c r="D109">
        <v>2267.16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 (2)</vt:lpstr>
      <vt:lpstr>Overall</vt:lpstr>
      <vt:lpstr>Surface testing</vt:lpstr>
      <vt:lpstr>Yield strength</vt:lpstr>
      <vt:lpstr>UTS</vt:lpstr>
      <vt:lpstr>% elongation</vt:lpstr>
      <vt:lpstr>Surface roughness graphs</vt:lpstr>
      <vt:lpstr>Yield strength graphs</vt:lpstr>
      <vt:lpstr>UTS graphs</vt:lpstr>
      <vt:lpstr>Elongation graphs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2010-06-12T02:39:52Z</dcterms:created>
  <dcterms:modified xsi:type="dcterms:W3CDTF">2010-07-27T07:20:38Z</dcterms:modified>
</cp:coreProperties>
</file>